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80" sheetId="3" r:id="rId3"/>
    <sheet name="SO 201" sheetId="4" r:id="rId4"/>
    <sheet name="SO 470" sheetId="5" r:id="rId5"/>
  </sheets>
  <definedNames/>
  <calcPr/>
  <webPublishing/>
</workbook>
</file>

<file path=xl/sharedStrings.xml><?xml version="1.0" encoding="utf-8"?>
<sst xmlns="http://schemas.openxmlformats.org/spreadsheetml/2006/main" count="1471" uniqueCount="522">
  <si>
    <t>Firma: M4 Road Design s.r.o.</t>
  </si>
  <si>
    <t>Rekapitulace ceny</t>
  </si>
  <si>
    <t>Stavba: 21_044 - III/34817 KAMENNÁ - MOST EV. Č. 34817-2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</si>
  <si>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</si>
  <si>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</si>
  <si>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</si>
  <si>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</si>
  <si>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</si>
  <si>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</si>
  <si>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</si>
  <si>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</si>
  <si>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</si>
  <si>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</si>
  <si>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</si>
  <si>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</si>
  <si>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21_044</t>
  </si>
  <si>
    <t>III/34817 KAMENNÁ - MOST EV. Č. 34817-2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</si>
  <si>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</si>
  <si>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</si>
  <si>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</si>
  <si>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</si>
  <si>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</si>
  <si>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</si>
  <si>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</si>
  <si>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</si>
  <si>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</si>
  <si>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</si>
  <si>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</si>
  <si>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</si>
  <si>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</si>
  <si>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</si>
  <si>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</si>
  <si>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</si>
  <si>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</si>
  <si>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</si>
  <si>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</si>
  <si>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</si>
  <si>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</si>
  <si>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</si>
  <si>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</si>
  <si>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</si>
  <si>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</si>
  <si>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</si>
  <si>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</si>
  <si>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</si>
  <si>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</si>
  <si>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02520</t>
  </si>
  <si>
    <t/>
  </si>
  <si>
    <t>ZKOUŠENÍ MATERIÁLŮ NEZÁVISLOU ZKUŠEBNOU</t>
  </si>
  <si>
    <t>KPL</t>
  </si>
  <si>
    <t>PP</t>
  </si>
  <si>
    <t>dle TKP, ČSN, ČSN EN, TP, ČERPÁNÍ PODMÍNĚNO SOUHLASEM INVESTORA</t>
  </si>
  <si>
    <t>VV</t>
  </si>
  <si>
    <t>02620</t>
  </si>
  <si>
    <t>ZKOUŠENÍ KONSTRUKCÍ A PRACÍ NEZÁVISLOU ZKUŠEBNOU</t>
  </si>
  <si>
    <t>02730</t>
  </si>
  <si>
    <t>POMOC PRÁCE ZŘÍZ NEBO ZAJIŠŤ OCHRANU INŽENÝRSKÝCH SÍTÍ</t>
  </si>
  <si>
    <t>vytyčení a ochrana sítí v oblasti zasažené stavbou</t>
  </si>
  <si>
    <t>02910</t>
  </si>
  <si>
    <t>OSTATNÍ POŽADAVKY - ZEMĚMĚŘIČSKÁ MĚŘENÍ</t>
  </si>
  <si>
    <t>vytyčení hranice staveniště, vč.vyhotovení vytyčovacího protokolu stavby, včetně koordinace přeložky SO 460</t>
  </si>
  <si>
    <t>029113</t>
  </si>
  <si>
    <t>a</t>
  </si>
  <si>
    <t>OSTATNÍ POŽADAVKY - GEODETICKÉ ZAMĚŘENÍ - CELKY</t>
  </si>
  <si>
    <t>KUS</t>
  </si>
  <si>
    <t>Zaměření skutečného stavu po dokončení stavby vč.zákresu do katastrální mapy a její digitalizace</t>
  </si>
  <si>
    <t>b</t>
  </si>
  <si>
    <t>Geodetická měření během stavby 
Potřebné geodetické doměření během výstavby v případě ZBV, zaměření povrchu odkrytých konstrukcí</t>
  </si>
  <si>
    <t>7</t>
  </si>
  <si>
    <t>02940</t>
  </si>
  <si>
    <t>OSTATNÍ POŽADAVKY - VYPRACOVÁNÍ DOKUMENTACE</t>
  </si>
  <si>
    <t>aktualizace povodňového a havarijního plánu (včetně odsouhlasení)</t>
  </si>
  <si>
    <t>8</t>
  </si>
  <si>
    <t>029412</t>
  </si>
  <si>
    <t>OSTATNÍ POŽADAVKY - VYPRACOVÁNÍ MOSTNÍHO LISTU</t>
  </si>
  <si>
    <t>mostní list ve formátu pdf včetně zadání do BMS</t>
  </si>
  <si>
    <t>02943</t>
  </si>
  <si>
    <t>OSTATNÍ POŽADAVKY - VYPRACOVÁNÍ RDS</t>
  </si>
  <si>
    <t>pro celou stavbu 
SO 201 vytištěné paré + 1xCD, vč. požadavků SOD; vč. TePř bouracích prací</t>
  </si>
  <si>
    <t>02944</t>
  </si>
  <si>
    <t>OSTAT POŽADAVKY - DOKUMENTACE SKUTEČ PROVEDENÍ V DIGIT FORMĚ</t>
  </si>
  <si>
    <t>pro celou stavbu 
Vypracování dokumentace skutečného provedení stavby (DSPS) na podkladu zaměření skutečného provedení včetně tištěné formy v počtu 4 paré + 1xCD, vč. dalších požadavků SOD</t>
  </si>
  <si>
    <t>11</t>
  </si>
  <si>
    <t>02945</t>
  </si>
  <si>
    <t>OSTAT POŽADAVKY - GEOMETRICKÝ PLÁN</t>
  </si>
  <si>
    <t>12</t>
  </si>
  <si>
    <t>02953</t>
  </si>
  <si>
    <t>OSTATNÍ POŽADAVKY - HLAVNÍ MOSTNÍ PROHLÍDKA</t>
  </si>
  <si>
    <t>První hlavní mostní prohlídka (1.HPM) provedená v BMS, tištěný výstup</t>
  </si>
  <si>
    <t>13</t>
  </si>
  <si>
    <t>02960</t>
  </si>
  <si>
    <t>OSTATNÍ POŽADAVKY - ODBORNÝ DOZOR</t>
  </si>
  <si>
    <t>veškerá opatření pro zajištění BOZP v průběhu výstavby v rozsahu požadavků Plánu BOZP</t>
  </si>
  <si>
    <t>14</t>
  </si>
  <si>
    <t>02971</t>
  </si>
  <si>
    <t>OSTAT POŽADAVKY - GEOTECHNICKÝ MONITORING NA POVRCHU</t>
  </si>
  <si>
    <t>Geotechnický dozor dle požadavku SoD, posouzení základové spáry SO 201, posudek vhodnosti výkopových a vyzískaných materiálů z demolice do násypů, zásypů, posouzení zemní pláně atd.</t>
  </si>
  <si>
    <t>15</t>
  </si>
  <si>
    <t>02991</t>
  </si>
  <si>
    <t>OSTATNÍ POŽADAVKY - INFORMAČNÍ TABULE</t>
  </si>
  <si>
    <t>billboard, včetně odstranění, rozměr 2,5x1,75m dle metodiky kraje Vysočina 
(https://www.kr-vysocina.cz/assets/File.ashx?id_org=450008&amp;id_dokumenty=4117406)</t>
  </si>
  <si>
    <t>16</t>
  </si>
  <si>
    <t>03100</t>
  </si>
  <si>
    <t>ZAŘÍZENÍ STAVENIŠTĚ - ZŘÍZENÍ, PROVOZ, DEMONTÁŽ</t>
  </si>
  <si>
    <t>Lávka pro pěší: 
§Délka provizorního přemostění bude 6m, šířka mezi zábradlím min. 1,5 m. zábradlí výšky min. 1100mm se zajištění proti pádu osob do vody a z výšky pro provizorní přemostění a provizorní obchozí trasu pro pěší). Provizorní obchozí trasa pro pěší bude tvořena z recyklátu nebo ŠD a bude šířky min. 1500 mm. 
Oplocení, zábradlí: 
Náklady spojené s případným vypracováním projektové dokumentace, zřízením přípojek energií k objektům zařízení staveniště, vybudování případných měřících odběrných míst, případná příprava území pro objekty ZS a vlastní vybudování objektů ZS včetně oplocení dl. cca 120m a osvětlení, náklady na provoz, údržbu, opravy a odstranění objektů ZS, náklady na úpravu povrchů po odstranění staveniště a úklid ploch, na kterých bylo ZS provozováno, náklady na energie spotřebované v rámci provozu ZS, vč. zřízení a odstranění mezideponií, vč. vytýčení ostatních IS</t>
  </si>
  <si>
    <t>SO 180</t>
  </si>
  <si>
    <t>Dopravně inženýrská opatření</t>
  </si>
  <si>
    <t>02720</t>
  </si>
  <si>
    <t>POMOC PRÁCE ZŘÍZ NEBO ZAJIŠŤ REGULACI A OCHRANU DOPRAVY</t>
  </si>
  <si>
    <t>po celou dobu trvání realizace stavby! 
Zahrnuje - 
- Přechodné svislé i vodorovné dopravní značení, dopravní zařízení a světelné signály, jejich dodávka, montáž, demontáž, kontrola, údržba, servis, přemisťování, přeznačování a manipulace s nimi. 
- Dočasnou úpravu stávajícího dopravního značení, zakrytí, demontáž či zneplatnění zakrývací páskou. 
- Vypracování realizační dokumentace DIO a zajištění inženýrské činnosti - stanovení přechodné úpravy provozu na PK a rozhodnutí o uzavírce.</t>
  </si>
  <si>
    <t>SO 201</t>
  </si>
  <si>
    <t>Most ev. č. 34817-2</t>
  </si>
  <si>
    <t>014132</t>
  </si>
  <si>
    <t>POPLATKY ZA SKLÁDKU TYP S-NO (NEBEZPEČNÝ ODPAD)</t>
  </si>
  <si>
    <t>T</t>
  </si>
  <si>
    <t>asfalty, izolace</t>
  </si>
  <si>
    <t>dle pol. 113728: 23,088*2,4=55,411 [A] 
dle pol. 97817: 51,0*0,005*2,4=0,612 [B] 
Celkem: A+B=56,023 [C]</t>
  </si>
  <si>
    <t>014211</t>
  </si>
  <si>
    <t>POPLATKY ZA ZEMNÍK - ORNICE</t>
  </si>
  <si>
    <t>M3</t>
  </si>
  <si>
    <t>pořízení ornice / zeminy schopné zúrodnění dle dispozic zhotovitele</t>
  </si>
  <si>
    <t>dle položky 18220: 10,0*0,2=2,000 [A]</t>
  </si>
  <si>
    <t>015111</t>
  </si>
  <si>
    <t>POPLATKY ZA LIKVIDACI ODPADŮ NEKONTAMINOVANÝCH - 17 05 04  VYTĚŽENÉ ZEMINY A HORNINY -  I. TŘÍDA TĚŽITELNOSTI</t>
  </si>
  <si>
    <t>předp. recyklační středisko 
zemina, kamenivo</t>
  </si>
  <si>
    <t>dle pol. 12473: 16,5*1,8=29,700 [A] 
dle pol. 12960: 33,0*1,6=52,800 [B] 
dle pol. 13173: 390,105*1,8=702,189 [C] 
dle pol. 26114: 234*0,032*1,8=13,478 [D] 
dle pol. 26134: 78*0,032*1,8=4,493 [E] 
Celkem: A+B+C+D+E=802,660 [F]</t>
  </si>
  <si>
    <t>015140</t>
  </si>
  <si>
    <t>POPLATKY ZA LIKVIDACI ODPADŮ NEKONTAMINOVANÝCH - 17 01 01  BETON Z DEMOLIC OBJEKTŮ, ZÁKLADŮ TV</t>
  </si>
  <si>
    <t>předp. recyklační středisko 
železobeton, příp, prostý beton</t>
  </si>
  <si>
    <t>dle pol. 96616: 58,218*2,5=145,545 [A]</t>
  </si>
  <si>
    <t>015330</t>
  </si>
  <si>
    <t>POPLATKY ZA LIKVIDACI ODPADŮ NEKONTAMINOVANÝCH - 17 05 04  KAMENNÁ SUŤ</t>
  </si>
  <si>
    <t>předp. recyklační středisko 
kámen</t>
  </si>
  <si>
    <t>dle pol. 96613: 92,19*2,6=239,694 [A]</t>
  </si>
  <si>
    <t>Letopočet rekonstrukce dle VL4 209.01 
výlisek letopočtu umístit do bednění spodní stavby na křídlo opěry</t>
  </si>
  <si>
    <t>Zemní práce</t>
  </si>
  <si>
    <t>11120</t>
  </si>
  <si>
    <t>ODSTRANĚNÍ KŘOVIN</t>
  </si>
  <si>
    <t>M2</t>
  </si>
  <si>
    <t>vč. likvidace dřevní hmoty dle dispozic zhotovitele</t>
  </si>
  <si>
    <t>Prořezání křovin - příprava staveniště: 20=20,000 [A]</t>
  </si>
  <si>
    <t>11372</t>
  </si>
  <si>
    <t>FRÉZOVÁNÍ ZPEVNĚNÝCH PLOCH ASFALTOVÝCH</t>
  </si>
  <si>
    <t>Vozovka zatříděna do ZAS-T3 s hodnotami PAU blížícími se ZAS-T4 
vč. odvozu a uložení na trvalou skládku nebezpečného odpadu dle dispozic zhotovitele</t>
  </si>
  <si>
    <t>Obrusná vrstva 45 mm (AC) 
Ložní vrstva 50 mm (AC) 
I. Podkladní vrstva 65 mm (AC) 
28.86*5,0*(0,045+0,05+0,065)=23,088 [A]</t>
  </si>
  <si>
    <t>113764</t>
  </si>
  <si>
    <t>FRÉZOVÁNÍ DRÁŽKY PRŮŘEZU DO 400MM2 V ASFALTOVÉ VOZOVCE</t>
  </si>
  <si>
    <t>M</t>
  </si>
  <si>
    <t>příprava drážky pro zálivku, vč. likvidace odpadu (rozměry min. 12/25 mm) 
napojení vozovky na stávající stav</t>
  </si>
  <si>
    <t>Řezaná spára ve vozovce: 2*5.5=11,000 [A]</t>
  </si>
  <si>
    <t>113766</t>
  </si>
  <si>
    <t>FRÉZOVÁNÍ DRÁŽKY PRŮŘEZU DO 800MM2 V ASFALTOVÉ VOZOVCE</t>
  </si>
  <si>
    <t>příprava drážky pro zálivku, vč. likvidace odpadu (rozměry 20/40 mm)</t>
  </si>
  <si>
    <t>spára podél říms a zpevnění u vozovky: 2*18.863=37,726 [A] 
řezaná spára ve vozovce nad opěrami: 2*5.5=11,000 [B] 
Celkem: A+B=48,726 [C]</t>
  </si>
  <si>
    <t>11526</t>
  </si>
  <si>
    <t>PŘEVEDENÍ VODY POTRUBÍM DN 800 NEBO ŽLABY R.O. DO 2,8M</t>
  </si>
  <si>
    <t>provedení z materiálu dle dispozic zhotovitele, konstrukce zajištění prostoru pod mostem bude odsouhlasena TDI 
POZN.: Položka bude čerpána na základě souhlasu investora!</t>
  </si>
  <si>
    <t>Předpoklad 3x DN 800 dl. 12m: 3*12,0=36,000 [A]</t>
  </si>
  <si>
    <t>12473</t>
  </si>
  <si>
    <t>VYKOPÁVKY PRO KORYTA VODOTEČÍ TŘ. I</t>
  </si>
  <si>
    <t>vč. odvozu na recyklační středisko / trvalou skládku dle dispozic zhotovitele</t>
  </si>
  <si>
    <t>zrušení těsnících hrázek z pol. 17780: 16,5=16,500 [A]</t>
  </si>
  <si>
    <t>12573</t>
  </si>
  <si>
    <t>VYKOPÁVKY ZE ZEMNÍKŮ A SKLÁDEK TŘ. I</t>
  </si>
  <si>
    <t>vč. dopravy ornice / zeminy schopné zúrodnění dle dispozic zhotovitele</t>
  </si>
  <si>
    <t>dle pol. 18220: 2,0=2,000 [A]</t>
  </si>
  <si>
    <t>12960</t>
  </si>
  <si>
    <t>ČIŠTĚNÍ VODOTEČÍ A MELIORAČ KANÁLŮ OD NÁNOSŮ</t>
  </si>
  <si>
    <t>vč. odvozu a uložení na recyklační středisko / trvalou skládku dle dispozic zhotovitele</t>
  </si>
  <si>
    <t>Úprava koryta - pročištění od nánosů bahna a jiných naplavenin (odhad prům. tl. 0,3m): 20,0*5,5*0,3=33,000 [A]</t>
  </si>
  <si>
    <t>13173</t>
  </si>
  <si>
    <t>HLOUBENÍ JAM ZAPAŽ I NEPAŽ TŘ. I</t>
  </si>
  <si>
    <t>vč. odvozu na recyklační středisko / trvalou skládku dle dispozic zhotovitele 
vč. čerpání vody ze stavební jámy OP1 a OP2</t>
  </si>
  <si>
    <t>Výkopy při - 
- O1: 23,42*6,5+18,21*(1+1)=188,650 [A] 
- O2: 21,15*6,5+16,52*(1+1)=170,515 [B] 
Výkopy před O1: 3,64*8,5=30,940 [C] 
Celkem: A+B+C=390,105 [D]</t>
  </si>
  <si>
    <t>17120</t>
  </si>
  <si>
    <t>ULOŽENÍ SYPANINY DO NÁSYPŮ A NA SKLÁDKY BEZ ZHUTNĚNÍ</t>
  </si>
  <si>
    <t>dle pol. 12473: 16,5=16,500 [A] 
dle pol. 13173: 390,105=390,105 [B] 
dle pol. 26114: 234*0,032=7,488 [C] 
dle pol. 26134: 78*0,032=2,496 [D] 
Celkem: A+B+C+D=416,589 [E]</t>
  </si>
  <si>
    <t>17</t>
  </si>
  <si>
    <t>17180</t>
  </si>
  <si>
    <t>ULOŽENÍ SYPANINY DO NÁSYPŮ Z NAKUPOVANÝCH MATERIÁLŮ</t>
  </si>
  <si>
    <t>Zásypy za opěrou v přechodové oblasti a aktivní zóna. Dle ČSN 73 6133 s hutněním na Id=0,75 až 0,8, resp. D=95 % PS po vrstvách max. tl. 300 mm dle tab. 1 v ČSN 73 6244, příl. A.</t>
  </si>
  <si>
    <t>Zásyp za opěrou nad těsnící vrstvou - 
- Opěra O1: 5,47*6,5=35,555 [A] 
- Opěra O2: 4,50*6,5=29,250 [B] 
Celkem: A+B=64,805 [C]</t>
  </si>
  <si>
    <t>18</t>
  </si>
  <si>
    <t>Těleso násypu. Dle ČSN 73 6133 s hutněním na Id=0,85 až 0,9, resp. D=100 % PS po vrstvách max. tl. 300 mm dle tab. 1 v ČSN 73 6244, příl. A.</t>
  </si>
  <si>
    <t>těleso násypu mimo přechodovou oblast, kužel - 
- O1P: 2,5*3,85/2*3=14,438 [A] 
- O1L: 1/12*3,14*3,75*3,75*2,5=9,199 [B] 
- O2P: 1/12*3,14*3,75*3,75*2,5=9,199 [C] 
- O2L: 2,5*3,85/2*3=14,438 [D] 
Celkem: A+B+C+D=47,274 [E]</t>
  </si>
  <si>
    <t>19</t>
  </si>
  <si>
    <t>17581</t>
  </si>
  <si>
    <t>OBSYP POTRUBÍ A OBJEKTŮ Z NAKUPOVANÝCH MATERIÁLŮ</t>
  </si>
  <si>
    <t>Dle ČSN 73 6133 s hutněním na Id=0,85 až 0,9, resp. D=100 % PS po vrstvách max. tl. 300 mm dle tab. 1 v ČSN 73 6244, příl. A.</t>
  </si>
  <si>
    <t>Zásyp základů na líci - 
- Opěra O1: 2,37*6,5=15,405 [A] 
- Opěra O2: 2,03*6,5=13,195 [B] 
Pod těsnící vrstvou - 
- Opěra O1: 2,46*6,5=15,990 [C] 
- Opěra O2: 2,33*6,5=15,145 [D] 
Celkem: A+B+C+D=59,735 [E]</t>
  </si>
  <si>
    <t>20</t>
  </si>
  <si>
    <t>ŠD 0-32 mm</t>
  </si>
  <si>
    <t>ochranný zásyp za rubem ŠD 0-32 s hutněním Id =0,85 - 
- Opěra O1: 0,55*5,5=3,025 [A] 
- Opěra O2: 0,45*5,5=2,475 [B] 
Celkem: A+B=5,500 [C]</t>
  </si>
  <si>
    <t>21</t>
  </si>
  <si>
    <t>17780</t>
  </si>
  <si>
    <t>ZEMNÍ HRÁZKY Z NAKUPOVANÝCH MATERIÁLŮ</t>
  </si>
  <si>
    <t>Zřízení zemních hrázek při - 
- O1: 18*0,5=9,000 [A] 
- O2: 15*0,5=7,500 [B] 
Celkem: A+B=16,500 [C]</t>
  </si>
  <si>
    <t>22</t>
  </si>
  <si>
    <t>18110</t>
  </si>
  <si>
    <t>ÚPRAVA PLÁNĚ SE ZHUTNĚNÍM V HORNINĚ TŘ. I</t>
  </si>
  <si>
    <t>požadavky na výsledné parametry dle ČSN 736133</t>
  </si>
  <si>
    <t>kompletní provedení pláně - 
- Opěra O1: 3.40*6.2=21,080 [A] 
- Opěra O2: 2.63*6.2=16,306 [B] 
Celkem: A+B=37,386 [C]</t>
  </si>
  <si>
    <t>23</t>
  </si>
  <si>
    <t>18130</t>
  </si>
  <si>
    <t>ÚPRAVA PLÁNĚ BEZ ZHUTNĚNÍ</t>
  </si>
  <si>
    <t>příprava plochy</t>
  </si>
  <si>
    <t>dle položky 18220: 10,0=10,000 [A]</t>
  </si>
  <si>
    <t>24</t>
  </si>
  <si>
    <t>18220</t>
  </si>
  <si>
    <t>ROZPROSTŘENÍ ORNICE VE SVAHU</t>
  </si>
  <si>
    <t>rozprostření ornice v tl. 0,20 m: 10,0*0,2=2,000 [A]</t>
  </si>
  <si>
    <t>25</t>
  </si>
  <si>
    <t>18241</t>
  </si>
  <si>
    <t>ZALOŽENÍ TRÁVNÍKU RUČNÍM VÝSEVEM</t>
  </si>
  <si>
    <t>26</t>
  </si>
  <si>
    <t>18247</t>
  </si>
  <si>
    <t>OŠETŘOVÁNÍ TRÁVNÍKU</t>
  </si>
  <si>
    <t>3 x ošetření ornice</t>
  </si>
  <si>
    <t>dle položky 18220: 3*10,0=30,000 [A]</t>
  </si>
  <si>
    <t>27</t>
  </si>
  <si>
    <t>183511</t>
  </si>
  <si>
    <t>CHEMICKÉ ODPLEVELENÍ CELOPLOŠNÉ</t>
  </si>
  <si>
    <t>1,5 x plocha ornice</t>
  </si>
  <si>
    <t>dle položky 18220: 1,5*10,0=15,000 [A]</t>
  </si>
  <si>
    <t>28</t>
  </si>
  <si>
    <t>18481</t>
  </si>
  <si>
    <t>OCHRANA STROMŮ BEDNĚNÍM</t>
  </si>
  <si>
    <t>zřízení, údržba, násl. demontáž</t>
  </si>
  <si>
    <t>Ochrana stromů prům. v. do 2m, obvodu bednění do 6m - příprava staveniště: 5*2,0*6,0=60,000 [A]</t>
  </si>
  <si>
    <t>Základy</t>
  </si>
  <si>
    <t>29</t>
  </si>
  <si>
    <t>21331</t>
  </si>
  <si>
    <t>DRENÁŽNÍ VRSTVY Z BETONU MEZEROVITÉHO (DRENÁŽNÍHO)</t>
  </si>
  <si>
    <t>Obetonování drenáže opěry - 
- O1: 0,3*0,3*5,58=0,502 [A] 
- O2: 0,3*0,3*5,58=0,502 [B] 
Celkem: A+B=1,004 [C]</t>
  </si>
  <si>
    <t>30</t>
  </si>
  <si>
    <t>21341</t>
  </si>
  <si>
    <t>DRENÁŽNÍ VRSTVY Z PLASTBETONU (PLASTMALTY)</t>
  </si>
  <si>
    <t>drenážní polymerbeton tl. 40 mm na izolaci NK v úžlabí nosné konstrukce: 10,662*0,15*0,04*2=0,128 [A]</t>
  </si>
  <si>
    <t>31</t>
  </si>
  <si>
    <t>22694</t>
  </si>
  <si>
    <t>ZÁPOROVÉ PAŽENÍ Z KOVU DOČASNÉ</t>
  </si>
  <si>
    <t>zřízení, údržba, násl. odstranění 
ocelový profil HEB 140 z oceli S355, á 1.0 m, 33,8 kg/m, vč. kotvení</t>
  </si>
  <si>
    <t>Pažení stavební jámy opěry - 
- O1: (15+22) ks * 4 m * 33,8/1000=5,002 [A] 
- O2: (18+23) ks * 4 m * 33,8/1000=5,543 [B] 
Celkem: A+B=10,545 [C]</t>
  </si>
  <si>
    <t>32</t>
  </si>
  <si>
    <t>22695A</t>
  </si>
  <si>
    <t>VÝDŘEVA ZÁPOROVÉHO PAŽENÍ DOČASNÁ (PLOCHA)</t>
  </si>
  <si>
    <t>zřízení, údržba, násl. odstranění (tloušťka výdřevy 100 mm)</t>
  </si>
  <si>
    <t>Výdřeva pažení stavební jámy (délka x výška) opěry - 
- O1: 34*3=102,000 [A] 
- O2: 37*3=111,000 [B] 
Celkem: A+B=213,000 [C]</t>
  </si>
  <si>
    <t>33</t>
  </si>
  <si>
    <t>26114</t>
  </si>
  <si>
    <t>VRTY PRO KOTVENÍ, INJEKTÁŽ A MIKROPILOTY NA POVRCHU TŘ. I D DO 200MM</t>
  </si>
  <si>
    <t>vč. odvozu vývrtu na recyklační středisko / trvalou skládku dle dispozic zhotovitele 
Vrtatelnost I. - dl. 3m na O1, 3m na O2</t>
  </si>
  <si>
    <t>Vrty pro osazení zápor pažení stavební jámy opěry - 
- O1: (15+22) ks * 3 m=111,000 [A] 
- O2: (18+23) ks * 3 m=123,000 [B] 
Celkem: A+B=234,000 [C]</t>
  </si>
  <si>
    <t>34</t>
  </si>
  <si>
    <t>26134</t>
  </si>
  <si>
    <t>VRTY PRO KOTVENÍ, INJEKTÁŽ A MIKROPILOTY NA POVRCHU TŘ. III D DO 200MM</t>
  </si>
  <si>
    <t>vč. odvozu vývrtu na recyklační středisko / trvalou skládku dle dispozic zhotovitele 
Vrtatelnost III. - dl. 1m na O1, 1m na O2</t>
  </si>
  <si>
    <t>Vrty pro osazení zápor pažení stavební jámy opěry - 
- O1: (15+22) ks * 1 m=37,000 [A] 
- O2: (18+23) ks * 1 m=41,000 [B] 
Celkem: A+B=78,000 [C]</t>
  </si>
  <si>
    <t>35</t>
  </si>
  <si>
    <t>272325</t>
  </si>
  <si>
    <t>ZÁKLADY ZE ŽELEZOBETONU DO C30/37</t>
  </si>
  <si>
    <t>beton C30/37 - XF3, XA2 
vč. nátěru zasypaných ploch proti zemní vlhkosti</t>
  </si>
  <si>
    <t>Základy opěr - 
- O1: 2,262 m2 * 6,5 m =14,703 [A] 
- O2: 2,262 m2 * 6,5 m =14,703 [B] 
Celkem: A+B=29,406 [C]</t>
  </si>
  <si>
    <t>36</t>
  </si>
  <si>
    <t>272365</t>
  </si>
  <si>
    <t>VÝZTUŽ ZÁKLADŮ Z OCELI 10505, B500B</t>
  </si>
  <si>
    <t>ocel B500B</t>
  </si>
  <si>
    <t>dle pol. 272365, odb. odhad 150kg/m3 
29,406*0,15=4,411 [A]</t>
  </si>
  <si>
    <t>37</t>
  </si>
  <si>
    <t>28999</t>
  </si>
  <si>
    <t>OPLÁŠTĚNÍ (ZPEVNĚNÍ) Z FÓLIE</t>
  </si>
  <si>
    <t>ČSN 73 6244/2010, čl. 5.2 - těsnící vrstva: geomembrána, těsnící fólie z HDPE v přechodové oblasti</t>
  </si>
  <si>
    <t>Těsnící vrstva za rubem opěry opěry - 
- O1: 3,5*5,5=19,250 [A] 
- O2: 1,7*5,5=9,350 [B] 
Celkem: A+B=28,600 [C]</t>
  </si>
  <si>
    <t>Svislé konstrukce</t>
  </si>
  <si>
    <t>38</t>
  </si>
  <si>
    <t>311312</t>
  </si>
  <si>
    <t>ZDI A STĚNY PODP A VOL Z PROST BET DO C12/15</t>
  </si>
  <si>
    <t>beton C8/10 n - X0</t>
  </si>
  <si>
    <t>podkladní beton pod drenáž za rubem opěr: 0,3*1,25*5,581*2 ks =4,186 [A]</t>
  </si>
  <si>
    <t>39</t>
  </si>
  <si>
    <t>31717</t>
  </si>
  <si>
    <t>KOVOVÉ KONSTRUKCE PRO KOTVENÍ ŘÍMSY</t>
  </si>
  <si>
    <t>KG</t>
  </si>
  <si>
    <t>kotvy říms s povrchovou ochranou dle TZ, TKP 19A, hmotnost do 6 kg/ks, vč. vlepení kotvy, včetně vrtání otvoru</t>
  </si>
  <si>
    <t>(18+18)*6,0=216,000 [A]</t>
  </si>
  <si>
    <t>40</t>
  </si>
  <si>
    <t>317325</t>
  </si>
  <si>
    <t>ŘÍMSY ZE ŽELEZOBETONU DO C30/37</t>
  </si>
  <si>
    <t>beton C30/37 - XF4, XD3 
vč. bednění, úpravy a výplně pracovních, dilatačních a smršťovacích spár a úpravy povrchu 
Horní provrch říms bude opatřen povrchovou úpravou zdrsněním plochy - striáží.</t>
  </si>
  <si>
    <t>levá římsa: 0,308*18,862=5,809 [A] 
pravá římsa: 0,308*18,862=5,809 [B] 
Celkem: A+B=11,618 [C]</t>
  </si>
  <si>
    <t>41</t>
  </si>
  <si>
    <t>317365</t>
  </si>
  <si>
    <t>VÝZTUŽ ŘÍMS Z OCELI 10505, B500B</t>
  </si>
  <si>
    <t>dle pol. 317325, odb. odhad 140kg/m3 
11,618*0,14=1,627 [A]</t>
  </si>
  <si>
    <t>42</t>
  </si>
  <si>
    <t>333325</t>
  </si>
  <si>
    <t>MOSTNÍ OPĚRY A KŘÍDLA ZE ŽELEZOVÉHO BETONU DO C30/37</t>
  </si>
  <si>
    <t>beton C30/37 - XF2, XD1 
vč. lešení a bednění, úpravy, výplně a těsnění pracovních a smršťovacích spár, průchodu drenáže,   
vč. nátěrů zasypaných ploch ALP+2x ALN, vč. vyznačení letopočtu a zhotovitele 2 ks dle VL 4 209.01</t>
  </si>
  <si>
    <t>Dřík opěry O1: 0,762*6,5*2,808=13,908 [A] 
Křídla opěry O1: 8,80*0,5*2=8,800 [B] 
Dřík opěry O2: 0,762*6,5*2,710=13,423 [C] 
Křídla opěry O2: 8,80*0,5*2=8,800 [D] 
Celkem: A+B+C+D=44,931 [E]</t>
  </si>
  <si>
    <t>43</t>
  </si>
  <si>
    <t>333365</t>
  </si>
  <si>
    <t>VÝZTUŽ MOSTNÍCH OPĚR A KŘÍDEL Z OCELI 10505, B500B</t>
  </si>
  <si>
    <t>dle pol. 333325, odb. odhad 180kg/m3 
44,931*0,18=8,088 [A]</t>
  </si>
  <si>
    <t>Vodorovné konstrukce</t>
  </si>
  <si>
    <t>44</t>
  </si>
  <si>
    <t>421325</t>
  </si>
  <si>
    <t>MOSTNÍ NOSNÉ DESKOVÉ KONSTRUKCE ZE ŽELEZOBETONU C30/37</t>
  </si>
  <si>
    <t>beton C30/37 - XF2, XD1 
vč. bednění, úpravy, výplně a těsnění pracovních a smršťovacích spár</t>
  </si>
  <si>
    <t>Rámová příčel (NK): 6,930 m2 * 6,5 m =45,045 [A]</t>
  </si>
  <si>
    <t>45</t>
  </si>
  <si>
    <t>421365</t>
  </si>
  <si>
    <t>VÝZTUŽ MOSTNÍ DESKOVÉ KONSTRUKCE Z OCELI 10505, B500B</t>
  </si>
  <si>
    <t>dle pol. 421325, odb. odhad 180kg/m3 
45,045*0,18=8,108 [A]</t>
  </si>
  <si>
    <t>46</t>
  </si>
  <si>
    <t>434125</t>
  </si>
  <si>
    <t>SCHODIŠŤOVÉ STUPNĚ, Z DÍLCŮ ŽELEZOBETON DO C30/37</t>
  </si>
  <si>
    <t>beton C30/37 - XF4</t>
  </si>
  <si>
    <t>ŽB revizní schodiště, stupně 180/600/750 mm 
(16+16)*0,75*0,6*0,18=2,592 [A]</t>
  </si>
  <si>
    <t>47</t>
  </si>
  <si>
    <t>451314</t>
  </si>
  <si>
    <t>PODKLADNÍ A VÝPLŇOVÉ VRSTVY Z PROSTÉHO BETONU C25/30</t>
  </si>
  <si>
    <t>beton C20/25 n - XF3 
odláždění svahů a ploch kolem mostu z lom. kamene - podkladní beton tl. 150mm</t>
  </si>
  <si>
    <t>Dlažba za římsami a podél křídel opěry -  
- O1P: 4.065*0,15=0,610 [A] 
- O1L: 4,941*0,15=0,741 [B] 
- O2P: 4.945*0,15=0,742 [C] 
- O2L: 5.508*0,15=0,826 [D] 
Mezisoučet: A+B+C+D=2,919 [E] 
Odláždění pod mostem u opěry -  
- O1: 13.832*0,15=2,075 [F] 
- O2: 12.719*0,15=1,908 [G] 
Mezisoučet: F+G=3,983 [H] 
Ostatní plochy u opěry - 
- O1L: 12.986*0.15=1,948 [I] 
- O2P: 20.399*0.15=3,060 [J] 
- O2L: 10.614*0.15=1,592 [K] 
Mezisoučet: I+J+K=6,600 [L] 
Celkem: E+H+L=13,502 [M]</t>
  </si>
  <si>
    <t>48</t>
  </si>
  <si>
    <t>451315</t>
  </si>
  <si>
    <t>PODKLADNÍ A VÝPLŇOVÉ VRSTVY Z PROSTÉHO BETONU C30/37</t>
  </si>
  <si>
    <t>beton C30/37 - XA2</t>
  </si>
  <si>
    <t>O1+O2 
podkladní beton pod základy, tl 150 mm: 16,7*0,15+16,7*0,15=5,010 [A]</t>
  </si>
  <si>
    <t>49</t>
  </si>
  <si>
    <t>Čerpáno jen se souhlasem TDS!</t>
  </si>
  <si>
    <t>O1+O2 
Betonová plomba na výměnu podloží při zastižení nepříznivých základových poměrů: 16,7*0,2+16,7*0,2=6,680 [A]</t>
  </si>
  <si>
    <t>50</t>
  </si>
  <si>
    <t>45860</t>
  </si>
  <si>
    <t>VÝPLŇ ZA OPĚRAMI A ZDMI Z MEZEROVITÉHO BETONU</t>
  </si>
  <si>
    <t>Přechodový klín opěry - 
- O1: 2,253*5,58=12,572 [A] 
- O2: 2,445*5,58=13,643 [B] 
Celkem: A+B=26,215 [C]</t>
  </si>
  <si>
    <t>51</t>
  </si>
  <si>
    <t>465512</t>
  </si>
  <si>
    <t>DLAŽBY Z LOMOVÉHO KAMENE NA MC</t>
  </si>
  <si>
    <t>odláždění svahů a ploch kolem mostu z lom. kamene tl. do 200 mm, včetně spárování cementovou maltou MC 25 XF4, dlažba dle ČSN 72 1860, třída jakosti I</t>
  </si>
  <si>
    <t>Dlažba za římsami a podél křídel opěry -  
- O1P: 4.065*0,2=0,813 [A] 
- O1L: 4,941*0,2=0,988 [B] 
- O2P: 4.945*0,2=0,989 [C] 
- O2L: 5.508*0,2=1,102 [D] 
Mezisoučet: A+B+C+D=3,892 [E] 
Odláždění pod mostem u opěry -  
- O1: 13.832*0,2=2,766 [F] 
- O2: 12.719*0,2=2,544 [G] 
Mezisoučet: F+G=5,310 [H] 
Ostatní plochy u opěry - 
- O1L: 12.986*0.2=2,597 [I] 
- O2P: 20.399*0.2=4,080 [J] 
- O2L: 10.614*0.2=2,123 [K] 
Mezisoučet: I+J+K=8,800 [L] 
Celkem: E+H+L=18,002 [M]</t>
  </si>
  <si>
    <t>52</t>
  </si>
  <si>
    <t>467314</t>
  </si>
  <si>
    <t>STUPNĚ A PRAHY VODNÍCH KORYT Z PROSTÉHO BETONU C25/30</t>
  </si>
  <si>
    <t>beton C25/30 - XF3</t>
  </si>
  <si>
    <t>Prahy pro založení kamenného odláždění: (14,5+17,5)*0,5*0,8=12,800 [A]</t>
  </si>
  <si>
    <t>Komunikace</t>
  </si>
  <si>
    <t>53</t>
  </si>
  <si>
    <t>56333</t>
  </si>
  <si>
    <t>VOZOVKOVÉ VRSTVY ZE ŠTĚRKODRTI TL. DO 150 mm</t>
  </si>
  <si>
    <t>Štěrkodrť ŠDA 0/63 GN ; tl.150 mm</t>
  </si>
  <si>
    <t>Předpolí  opěry - 
- O1: 5.8*8.67=50,286 [A] 
- O2: 5,8*7.53=43,674 [B] 
Celkem: A+B=93,960 [C]</t>
  </si>
  <si>
    <t>54</t>
  </si>
  <si>
    <t>56334</t>
  </si>
  <si>
    <t>VOZOVKOVÉ VRSTVY ZE ŠTĚRKODRTI TL. DO 200MM</t>
  </si>
  <si>
    <t>Štěrkodrť ŠDB 0/63 GN ; tl. min. 150 mm</t>
  </si>
  <si>
    <t>Předpolí  opěry - 
- O1: 6,0*8.67=52,020 [A] 
- O2: 6,0*7.53=45,180 [B] 
Celkem: A+B=97,200 [C]</t>
  </si>
  <si>
    <t>55</t>
  </si>
  <si>
    <t>572123</t>
  </si>
  <si>
    <t>INFILTRAČNÍ POSTŘIK Z EMULZE DO 1,0KG/M2</t>
  </si>
  <si>
    <t>Infiltrační postřik PI-C ; 0,6kg/m2 (Postřik je uváděn v množství zbytkového pojiva)</t>
  </si>
  <si>
    <t>Předpolí mezi podkladní vrstvou a ŠDA při opěře - 
- O1: 5,5*5,0=27,500 [A] 
- O2: 5,5*5,0=27,500 [B] 
Celkem: A+B=55,000 [C]</t>
  </si>
  <si>
    <t>56</t>
  </si>
  <si>
    <t>572213</t>
  </si>
  <si>
    <t>SPOJOVACÍ POSTŘIK Z EMULZE DO 0,5KG/M2</t>
  </si>
  <si>
    <t>Spojovací postřik PS-C ; 0,35kg/m2 (Postřik je uváděn v množství zbytkového pojiva)</t>
  </si>
  <si>
    <t>Předpolí mezi obrusnou a podkladní vrstvou při opěře - 
- O1: 5,5*5,0=27,500 [A] 
- O2: 5,5*5,0=27,500 [B] 
Celkem: A+B=55,000 [C]</t>
  </si>
  <si>
    <t>57</t>
  </si>
  <si>
    <t>574A34</t>
  </si>
  <si>
    <t>ASFALTOVÝ BETON PRO OBRUSNÉ VRSTVY ACO 11+ TL. 40MM</t>
  </si>
  <si>
    <t>Asf. beton pro obrusnou vrstvu ACO 11+ ; tl. 40mm</t>
  </si>
  <si>
    <t>Předpolí  opěry - 
- O1: 5,5*9,67=53,185 [A] 
- O2: 5,5*8,53=46,915 [B] 
Na mostě: 5,5*18,862=103,741 [C] 
Celkem: A+B+C=203,841 [D]</t>
  </si>
  <si>
    <t>58</t>
  </si>
  <si>
    <t>574E66</t>
  </si>
  <si>
    <t>ASFALTOVÝ BETON PRO PODKLADNÍ VRSTVY ACP 16+, 16S TL. 70MM</t>
  </si>
  <si>
    <t>Asf. beton pro podkladní vrstvy ACP 16+ ; tl. 70 mm</t>
  </si>
  <si>
    <t>Předpolí  opěry - 
- O1: 5,6*9,17=51,352 [A] 
- O2: 5,6*8,03=44,968 [B] 
Celkem: A+B=96,320 [C]</t>
  </si>
  <si>
    <t>59</t>
  </si>
  <si>
    <t>575C43</t>
  </si>
  <si>
    <t>LITÝ ASFALT MA IV (OCHRANA MOSTNÍ IZOLACE) 11 TL. 35MM</t>
  </si>
  <si>
    <t>Ochranná vrstva MA 11 IV ; tl. 35 mm</t>
  </si>
  <si>
    <t>Na mostě: 5,5*10,5=57,750 [A]</t>
  </si>
  <si>
    <t>Přidružená stavební výroba</t>
  </si>
  <si>
    <t>60</t>
  </si>
  <si>
    <t>711442</t>
  </si>
  <si>
    <t>IZOLACE MOSTOVEK CELOPLOŠNÁ ASFALTOVÝMI PÁSY S PEČETÍCÍ VRSTVOU</t>
  </si>
  <si>
    <t>Natavované AIP tl. 5 mm, včetně pečetící vrstvy + přesah min. 150 mm na svislou část dříku opěr</t>
  </si>
  <si>
    <t>Izolace NK: (0.15+10,662+1)*6,5=76,778 [A]</t>
  </si>
  <si>
    <t>61</t>
  </si>
  <si>
    <t>711502</t>
  </si>
  <si>
    <t>OCHRANA IZOLACE NA POVRCHU ASFALTOVÝMI PÁSY</t>
  </si>
  <si>
    <t>asf. pás s hliníkovou vložkou + přesah 150 mm</t>
  </si>
  <si>
    <t>Ochrana izolace pod římsou - 
- levou: 0,65*10,662=6,930 [A] 
- pravou: 0,65*10,662=6,930 [B] 
Celkem: A+B=13,860 [C]</t>
  </si>
  <si>
    <t>62</t>
  </si>
  <si>
    <t>711509</t>
  </si>
  <si>
    <t>OCHRANA IZOLACE NA POVRCHU TEXTILIÍ</t>
  </si>
  <si>
    <t>Geotextilie s ochrannou funkcí dle TP97 na povrchu izolací, Pro rub opěry geotextílie s ochrannou a drenážní funkcí min 600g/m2. Pro rub křídel geotextílie s ochrannou funkcí 300g/m2</t>
  </si>
  <si>
    <t>rub křídel: 2*11,388+2*7,197=37,170 [A] 
líc křídel: 2*9,03+2*5,413=28,886 [B] 
rub opěry: 2*18,843=37,686 [C] 
Celkem: A+B+C=103,742 [D]</t>
  </si>
  <si>
    <t>63</t>
  </si>
  <si>
    <t>78382</t>
  </si>
  <si>
    <t>NÁTĚRY BETON KONSTR TYP S2 (OS-B)</t>
  </si>
  <si>
    <t>ochranný nátěr typ S2 (dle TKP, kap. 31)</t>
  </si>
  <si>
    <t>Okraje NK, svislá hrana + 280 mm na podhledu:  
svislá střední část NK: 5,077*0,574*2=5,828 [A] 
svislá náběhová část: 1,866*2+1,872*2=7,476 [B] 
podhled: 0,280*9,139*2=5,118 [C] 
Celkem: A+B+C=18,422 [D]</t>
  </si>
  <si>
    <t>64</t>
  </si>
  <si>
    <t>78383</t>
  </si>
  <si>
    <t>NÁTĚRY BETON KONSTR TYP S4 (OS-C)</t>
  </si>
  <si>
    <t>nátěr obruby římsy (typ S4, dle TKP, kap. 31)</t>
  </si>
  <si>
    <t>Nátěr horního povrchu říms - nátěr obruby římsy - 
- levé: (0.15+0.15)*18,862=5,659 [A] 
- pravé: (0.15+0.15)*18,862=5,659 [B] 
Celkem: A+B=11,318 [C]</t>
  </si>
  <si>
    <t>Potrubí</t>
  </si>
  <si>
    <t>65</t>
  </si>
  <si>
    <t>87334</t>
  </si>
  <si>
    <t>POTRUBÍ Z TRUB PLASTOVÝCH TLAKOVÝCH SVAŘOVANÝCH DN DO 200MM</t>
  </si>
  <si>
    <t>trubka HDPE DN 180, tl. stěny min. 11 mm, s přírubou 400x400x5 mm, nebo pr. 400x5 mm, vodotěsně navařená na trubku.</t>
  </si>
  <si>
    <t>Prostup drenáže opěrou: 2*0,9=1,800 [A]</t>
  </si>
  <si>
    <t>66</t>
  </si>
  <si>
    <t>875332</t>
  </si>
  <si>
    <t>POTRUBÍ DREN Z TRUB PLAST DN DO 150MM DĚROVANÝCH</t>
  </si>
  <si>
    <t>drenážní tr. HDPE DN 150 vrcholový tlak SN8, včetně T kusů</t>
  </si>
  <si>
    <t>Odvodnění za opěrami:  5,581+5,581=11,162 [A]</t>
  </si>
  <si>
    <t>Ostatní konstrukce a práce</t>
  </si>
  <si>
    <t>67</t>
  </si>
  <si>
    <t>9111A3</t>
  </si>
  <si>
    <t>ZÁBRADLÍ SILNIČNÍ S VODOR MADLY - DEMONTÁŽ S PŘESUNEM</t>
  </si>
  <si>
    <t>vč. odřezání, nařezání a odvozu do sběrných surovin</t>
  </si>
  <si>
    <t>trubkové zábradlí se svislou výplní: 10,1+15,9=26,000 [A]</t>
  </si>
  <si>
    <t>68</t>
  </si>
  <si>
    <t>9112B1</t>
  </si>
  <si>
    <t>ZÁBRADLÍ MOSTNÍ SE SVISLOU VÝPLNÍ - DODÁVKA A MONTÁŽ</t>
  </si>
  <si>
    <t>Zábradlí na mostě se svislou výplní, rozestupy mezi příčlemi maximálně 9 cm široké; barva žlutá nebo červená - bude upřesněno investorem</t>
  </si>
  <si>
    <t>levá římsa: 18,862=18,862 [A] 
pravá římsa: 18,862=18,862 [B] 
Celkem: A+B=37,724 [C]</t>
  </si>
  <si>
    <t>69</t>
  </si>
  <si>
    <t>91345</t>
  </si>
  <si>
    <t>NIVELAČNÍ ZNAČKY KOVOVÉ</t>
  </si>
  <si>
    <t>ve spodní stavbě a v římsách. Dle VL4.509.01</t>
  </si>
  <si>
    <t>Stěny opěr: 2*2=4,000 [A] 
Římsy: 2*3=6,000 [B] 
Celkem: A+B=10,000 [C]</t>
  </si>
  <si>
    <t>70</t>
  </si>
  <si>
    <t>91355</t>
  </si>
  <si>
    <t>EVIDENČNÍ ČÍSLO MOSTU</t>
  </si>
  <si>
    <t>kompletní vč. sloupku</t>
  </si>
  <si>
    <t>71</t>
  </si>
  <si>
    <t>914131</t>
  </si>
  <si>
    <t>DOPRAVNÍ ZNAČKY ZÁKLADNÍ VELIKOSTI OCELOVÉ FÓLIE TŘ 2 - DODÁVKA A MONTÁŽ</t>
  </si>
  <si>
    <t>Výměna poškozeného dopravního značení (IZ4a/b): 2=2,000 [A]</t>
  </si>
  <si>
    <t>72</t>
  </si>
  <si>
    <t>914133</t>
  </si>
  <si>
    <t>DOPRAVNÍ ZNAČKY ZÁKLADNÍ VELIKOSTI OCELOVÉ FÓLIE TŘ 2 - DEMONTÁŽ</t>
  </si>
  <si>
    <t>vč. likvidace dle dispozic zhotovitele (malé množství)</t>
  </si>
  <si>
    <t>73</t>
  </si>
  <si>
    <t>914922</t>
  </si>
  <si>
    <t>SLOUPKY A STOJKY DZ Z OCEL TRUBEK DO PATKY MONTÁŽ S PŘESUNEM</t>
  </si>
  <si>
    <t>zpětná montáž sloupků, vč. vyzvednutí a dopravy ze skladu</t>
  </si>
  <si>
    <t>Posun dopravního značení (sloupek s DZ IZ4a/b): 2=2,000 [A]</t>
  </si>
  <si>
    <t>74</t>
  </si>
  <si>
    <t>914923</t>
  </si>
  <si>
    <t>SLOUPKY A STOJKY DZ Z OCEL TRUBEK DO PATKY DEMONTÁŽ</t>
  </si>
  <si>
    <t>demontáž sloupků, s očištěním a uskladněním, vč. likvidace odpadu dle dispozic zhotovitele (malé množství)</t>
  </si>
  <si>
    <t>75</t>
  </si>
  <si>
    <t>demontáž sloupků vč. SDZ, s očištěním a předání investorovi, vč. likvidace odpadu dle dispozic zhotovitele (malé množství)</t>
  </si>
  <si>
    <t>Zrušení dopravního značení (sloupek s DZ B13+B14+2xE13+ev.č.m.): 2=2,000 [A]</t>
  </si>
  <si>
    <t>76</t>
  </si>
  <si>
    <t>917223</t>
  </si>
  <si>
    <t>SILNIČNÍ A CHODNÍKOVÉ OBRUBY Z BETONOVÝCH OBRUBNÍKŮ ŠÍŘ 100MM</t>
  </si>
  <si>
    <t>obrubník 100/250 z betonu C35/45 XF4, vč. spárování cem. maltou MC25 XF4, vč. beton. lože C20/25 nXF3</t>
  </si>
  <si>
    <t>O1P: 0,5+2,5+7,1*1,2=11,520 [A] 
O1L: 1,1+2,5+4,8*1,2=9,360 [B] 
O2P: 0,75+1+4,1*1,2+1,9+0,6=9,170 [C] 
O2L: 1,5+1+2,65+4,85*1,2+1,9+0,6=13,470 [D] 
U zádlažby: 3,35*1,2+9,16*1,2+3,7*1,2=19,452 [E] 
Celkem: A+B+C+D+E=62,972 [F]</t>
  </si>
  <si>
    <t>77</t>
  </si>
  <si>
    <t>917224</t>
  </si>
  <si>
    <t>SILNIČNÍ A CHODNÍKOVÉ OBRUBY Z BETONOVÝCH OBRUBNÍKŮ ŠÍŘ 150MM</t>
  </si>
  <si>
    <t>silniční obrubník 150/300 z betonu 35/45 XF4, včetně včetně zabetonování do betonu C20/25n XF3 a spárování cem. maltou MC25 XF4</t>
  </si>
  <si>
    <t>Dlažba za římsami  
O1L: 2,5=2,500 [A] 
O1P: 2,5=2,500 [B] 
O2L: 2,5=2,500 [C] 
O2P: 2,5=2,500 [D] 
Celkem: A+B+C+D=10,000 [E]</t>
  </si>
  <si>
    <t>78</t>
  </si>
  <si>
    <t>93132</t>
  </si>
  <si>
    <t>TĚSNĚNÍ DILATAČ SPAR ASF ZÁLIVKOU MODIFIK</t>
  </si>
  <si>
    <t>zálivka za horka, těsnící zálivka  typu N2 dle ČSN EN 14188, včetně úpravy spár a přípravy povrchu podél obrubníků v obrusné vrstvě</t>
  </si>
  <si>
    <t>Podél říms a zpevnění u vozovky, š. min. 15 mm: 0,02*(0,04+0,04)*(18,862+18,862)=0,060 [A] 
Řezaná spára ve vozovce, š. 20 mm: 2*0,02*0,04*5,5=0,009 [B] 
Napojení stáv. vozovky na novou: 2*0,02*0,04*5,5=0,009 [C] 
Celkem: A+B+C=0,078 [D]</t>
  </si>
  <si>
    <t>79</t>
  </si>
  <si>
    <t>93135</t>
  </si>
  <si>
    <t>TĚSNĚNÍ DILATAČ SPAR PRYŽ PÁSKOU NEBO KRUH PROFILEM</t>
  </si>
  <si>
    <t>80</t>
  </si>
  <si>
    <t>96613</t>
  </si>
  <si>
    <t>BOURÁNÍ KONSTRUKCÍ Z KAMENE NA MC</t>
  </si>
  <si>
    <t>vč. odvozu a uložení na recyklační středisko / trvalou skládku dle dispozic zhotovitele 
POZN.: Očištěné kameny ze spodní stavby budou přednostně nabídnuty k odvozu na KSÚSV!</t>
  </si>
  <si>
    <t>Bourání mostních konstrukcí - kvádrové zdivo (množství odhladnuto na základě ML a geodetického zaměření) 
Křídla opěry: (4,55+4,62+3,15+4,01)*3=48,990 [A] 
Dřík opěry: 3,6 m2 * 6 m * 2 ks =43,200 [B] 
Celkem: A+B=92,190 [C]</t>
  </si>
  <si>
    <t>81</t>
  </si>
  <si>
    <t>96616</t>
  </si>
  <si>
    <t>BOURÁNÍ KONSTRUKCÍ ZE ŽELEZOBETONU</t>
  </si>
  <si>
    <t>Bourání nosné konstrukce (množství odhladnuto na základě ML a geodetického zaměření) 
Nosná konstrukce: (2,71+5*0,25)*9,55=37,818 [A] 
(2,71 - plocha příčného řezu deska + římsy; 5*0,25 - nosníky) 
Zákald: 1,7 m2 * 6 m * 2 ks =20,400 [B] 
Celkem: A+B=58,218 [C]</t>
  </si>
  <si>
    <t>82</t>
  </si>
  <si>
    <t>97817</t>
  </si>
  <si>
    <t>ODSTRANĚNÍ MOSTNÍ IZOLACE</t>
  </si>
  <si>
    <t>vč. odvozu a uložení na trvalou skládku nebezpečného odpadu dle dispozic zhotovitele</t>
  </si>
  <si>
    <t>Předpokládaný rozsah stáv. izolace: 8,5*6,0=51,000 [A]</t>
  </si>
  <si>
    <t>SO 470</t>
  </si>
  <si>
    <t>Přeložka kabelu ČD Telematika a.s.</t>
  </si>
  <si>
    <t>014102</t>
  </si>
  <si>
    <t>POPLATKY ZA SKLÁDKU</t>
  </si>
  <si>
    <t>22*0,35*0,15*1,8=2,079 [A]</t>
  </si>
  <si>
    <t>029611</t>
  </si>
  <si>
    <t>HOD</t>
  </si>
  <si>
    <t>25*1=25,000 [A]</t>
  </si>
  <si>
    <t>132838</t>
  </si>
  <si>
    <t>HLOUBENÍ RÝH ŠÍŘ DO 2M PAŽ I NEPAŽ TŘ. II, ODVOZ DO 20KM</t>
  </si>
  <si>
    <t>22*0,35*0,75=5,775 [A]</t>
  </si>
  <si>
    <t>141733</t>
  </si>
  <si>
    <t>PROTLAČOVÁNÍ POTRUBÍ Z PLAST HMOT DN DO 150MM</t>
  </si>
  <si>
    <t>22*0,35*0,15=1,155 [A]</t>
  </si>
  <si>
    <t>17411</t>
  </si>
  <si>
    <t>ZÁSYP JAM A RÝH ZEMINOU SE ZHUTNĚNÍM</t>
  </si>
  <si>
    <t>22*0,35*0,6=4,620 [A]</t>
  </si>
  <si>
    <t>701004</t>
  </si>
  <si>
    <t>VYHLEDÁVACÍ MARKER ZEMNÍ</t>
  </si>
  <si>
    <t>702312</t>
  </si>
  <si>
    <t>ZAKRYTÍ KABELŮ VÝSTRAŽNOU FÓLIÍ ŠÍŘKY PŘES 20 DO 40 CM</t>
  </si>
  <si>
    <t>702332</t>
  </si>
  <si>
    <t>ZAKRYTÍ KABELŮ PLASTOVOU DESKOU/PÁSEM ŠÍŘKY PŘES 20 DO 40 CM</t>
  </si>
  <si>
    <t>75I724IMR01</t>
  </si>
  <si>
    <t>KABEL KLASICKÝ DÁLKOVÝ DVOUPLÁŠŤOVÝ S PANCÍŘEM DK43</t>
  </si>
  <si>
    <t>75II31</t>
  </si>
  <si>
    <t>SPOJKA DÁLKOVÉHO KABELU DO 100 ŽIL - DODÁVKA</t>
  </si>
  <si>
    <t>75II3X</t>
  </si>
  <si>
    <t>SPOJKA DÁLKOVÉHO KABELU - MONTÁŽ</t>
  </si>
  <si>
    <t>75IJ23</t>
  </si>
  <si>
    <t>MĚŘENÍ ZÁVĚREČNÉ DÁLKOVÝCH KABELŮ V OBOU SMĚRECH V PLNÉM ROZSAHU BEZ PROVOZU</t>
  </si>
  <si>
    <t>ČTYŘKA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</si>
</sst>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105</v>
      </c>
      <c s="20" t="s">
        <v>106</v>
      </c>
      <c s="21">
        <f>'SO 180'!I3</f>
      </c>
      <c s="21">
        <f>'SO 180'!O2</f>
      </c>
      <c s="21">
        <f>C11+D11</f>
      </c>
    </row>
    <row r="12" spans="1:5" ht="12.75" customHeight="1">
      <c r="A12" s="20" t="s">
        <v>110</v>
      </c>
      <c s="20" t="s">
        <v>111</v>
      </c>
      <c s="21">
        <f>'SO 201'!I3</f>
      </c>
      <c s="21">
        <f>'SO 201'!O2</f>
      </c>
      <c s="21">
        <f>C12+D12</f>
      </c>
    </row>
    <row r="13" spans="1:5" ht="12.75" customHeight="1">
      <c r="A13" s="20" t="s">
        <v>490</v>
      </c>
      <c s="20" t="s">
        <v>491</v>
      </c>
      <c s="21">
        <f>'SO 470'!I3</f>
      </c>
      <c s="21">
        <f>'SO 470'!O2</f>
      </c>
      <c s="21">
        <f>C13+D13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0+I9+I12+I15+I18+I21+I24+I27+I30+I33+I36+I39+I42+I45+I48+I51+I54</f>
      </c>
      <c>
        <f>0+O9+O12+O15+O18+O21+O24+O27+O30+O33+O36+O39+O42+O45+O48+O51+O54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12.75">
      <c r="A11" s="39" t="s">
        <v>52</v>
      </c>
      <c r="E11" s="38" t="s">
        <v>47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51</v>
      </c>
    </row>
    <row r="14" spans="1:5" ht="12.75">
      <c r="A14" s="39" t="s">
        <v>52</v>
      </c>
      <c r="E14" s="38" t="s">
        <v>47</v>
      </c>
    </row>
    <row r="15" spans="1:16" ht="12.75">
      <c r="A15" s="25" t="s">
        <v>45</v>
      </c>
      <c s="29" t="s">
        <v>22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57</v>
      </c>
    </row>
    <row r="17" spans="1:5" ht="12.75">
      <c r="A17" s="39" t="s">
        <v>52</v>
      </c>
      <c r="E17" s="38" t="s">
        <v>47</v>
      </c>
    </row>
    <row r="18" spans="1:16" ht="12.75">
      <c r="A18" s="25" t="s">
        <v>45</v>
      </c>
      <c s="29" t="s">
        <v>33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25.5">
      <c r="A19" s="35" t="s">
        <v>50</v>
      </c>
      <c r="E19" s="36" t="s">
        <v>60</v>
      </c>
    </row>
    <row r="20" spans="1:5" ht="12.75">
      <c r="A20" s="39" t="s">
        <v>52</v>
      </c>
      <c r="E20" s="38" t="s">
        <v>47</v>
      </c>
    </row>
    <row r="21" spans="1:16" ht="12.75">
      <c r="A21" s="25" t="s">
        <v>45</v>
      </c>
      <c s="29" t="s">
        <v>35</v>
      </c>
      <c s="29" t="s">
        <v>61</v>
      </c>
      <c s="25" t="s">
        <v>62</v>
      </c>
      <c s="30" t="s">
        <v>63</v>
      </c>
      <c s="31" t="s">
        <v>64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65</v>
      </c>
    </row>
    <row r="23" spans="1:5" ht="12.75">
      <c r="A23" s="39" t="s">
        <v>52</v>
      </c>
      <c r="E23" s="38" t="s">
        <v>47</v>
      </c>
    </row>
    <row r="24" spans="1:16" ht="12.75">
      <c r="A24" s="25" t="s">
        <v>45</v>
      </c>
      <c s="29" t="s">
        <v>37</v>
      </c>
      <c s="29" t="s">
        <v>61</v>
      </c>
      <c s="25" t="s">
        <v>66</v>
      </c>
      <c s="30" t="s">
        <v>63</v>
      </c>
      <c s="31" t="s">
        <v>64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38.25">
      <c r="A25" s="35" t="s">
        <v>50</v>
      </c>
      <c r="E25" s="36" t="s">
        <v>67</v>
      </c>
    </row>
    <row r="26" spans="1:5" ht="12.75">
      <c r="A26" s="39" t="s">
        <v>52</v>
      </c>
      <c r="E26" s="38" t="s">
        <v>47</v>
      </c>
    </row>
    <row r="27" spans="1:16" ht="12.75">
      <c r="A27" s="25" t="s">
        <v>45</v>
      </c>
      <c s="29" t="s">
        <v>68</v>
      </c>
      <c s="29" t="s">
        <v>69</v>
      </c>
      <c s="25" t="s">
        <v>47</v>
      </c>
      <c s="30" t="s">
        <v>70</v>
      </c>
      <c s="31" t="s">
        <v>49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71</v>
      </c>
    </row>
    <row r="29" spans="1:5" ht="12.75">
      <c r="A29" s="39" t="s">
        <v>52</v>
      </c>
      <c r="E29" s="38" t="s">
        <v>47</v>
      </c>
    </row>
    <row r="30" spans="1:16" ht="12.75">
      <c r="A30" s="25" t="s">
        <v>45</v>
      </c>
      <c s="29" t="s">
        <v>72</v>
      </c>
      <c s="29" t="s">
        <v>73</v>
      </c>
      <c s="25" t="s">
        <v>47</v>
      </c>
      <c s="30" t="s">
        <v>74</v>
      </c>
      <c s="31" t="s">
        <v>64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75</v>
      </c>
    </row>
    <row r="32" spans="1:5" ht="12.75">
      <c r="A32" s="39" t="s">
        <v>52</v>
      </c>
      <c r="E32" s="38" t="s">
        <v>47</v>
      </c>
    </row>
    <row r="33" spans="1:16" ht="12.75">
      <c r="A33" s="25" t="s">
        <v>45</v>
      </c>
      <c s="29" t="s">
        <v>40</v>
      </c>
      <c s="29" t="s">
        <v>76</v>
      </c>
      <c s="25" t="s">
        <v>47</v>
      </c>
      <c s="30" t="s">
        <v>77</v>
      </c>
      <c s="31" t="s">
        <v>49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25.5">
      <c r="A34" s="35" t="s">
        <v>50</v>
      </c>
      <c r="E34" s="36" t="s">
        <v>78</v>
      </c>
    </row>
    <row r="35" spans="1:5" ht="12.75">
      <c r="A35" s="39" t="s">
        <v>52</v>
      </c>
      <c r="E35" s="38" t="s">
        <v>47</v>
      </c>
    </row>
    <row r="36" spans="1:16" ht="12.75">
      <c r="A36" s="25" t="s">
        <v>45</v>
      </c>
      <c s="29" t="s">
        <v>42</v>
      </c>
      <c s="29" t="s">
        <v>79</v>
      </c>
      <c s="25" t="s">
        <v>47</v>
      </c>
      <c s="30" t="s">
        <v>80</v>
      </c>
      <c s="31" t="s">
        <v>49</v>
      </c>
      <c s="32">
        <v>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51">
      <c r="A37" s="35" t="s">
        <v>50</v>
      </c>
      <c r="E37" s="36" t="s">
        <v>81</v>
      </c>
    </row>
    <row r="38" spans="1:5" ht="12.75">
      <c r="A38" s="39" t="s">
        <v>52</v>
      </c>
      <c r="E38" s="38" t="s">
        <v>47</v>
      </c>
    </row>
    <row r="39" spans="1:16" ht="12.75">
      <c r="A39" s="25" t="s">
        <v>45</v>
      </c>
      <c s="29" t="s">
        <v>82</v>
      </c>
      <c s="29" t="s">
        <v>83</v>
      </c>
      <c s="25" t="s">
        <v>47</v>
      </c>
      <c s="30" t="s">
        <v>84</v>
      </c>
      <c s="31" t="s">
        <v>49</v>
      </c>
      <c s="32">
        <v>1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47</v>
      </c>
    </row>
    <row r="41" spans="1:5" ht="12.75">
      <c r="A41" s="39" t="s">
        <v>52</v>
      </c>
      <c r="E41" s="38" t="s">
        <v>47</v>
      </c>
    </row>
    <row r="42" spans="1:16" ht="12.75">
      <c r="A42" s="25" t="s">
        <v>45</v>
      </c>
      <c s="29" t="s">
        <v>85</v>
      </c>
      <c s="29" t="s">
        <v>86</v>
      </c>
      <c s="25" t="s">
        <v>47</v>
      </c>
      <c s="30" t="s">
        <v>87</v>
      </c>
      <c s="31" t="s">
        <v>64</v>
      </c>
      <c s="32">
        <v>1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88</v>
      </c>
    </row>
    <row r="44" spans="1:5" ht="12.75">
      <c r="A44" s="39" t="s">
        <v>52</v>
      </c>
      <c r="E44" s="38" t="s">
        <v>47</v>
      </c>
    </row>
    <row r="45" spans="1:16" ht="12.75">
      <c r="A45" s="25" t="s">
        <v>45</v>
      </c>
      <c s="29" t="s">
        <v>89</v>
      </c>
      <c s="29" t="s">
        <v>90</v>
      </c>
      <c s="25" t="s">
        <v>47</v>
      </c>
      <c s="30" t="s">
        <v>91</v>
      </c>
      <c s="31" t="s">
        <v>49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25.5">
      <c r="A46" s="35" t="s">
        <v>50</v>
      </c>
      <c r="E46" s="36" t="s">
        <v>92</v>
      </c>
    </row>
    <row r="47" spans="1:5" ht="12.75">
      <c r="A47" s="39" t="s">
        <v>52</v>
      </c>
      <c r="E47" s="38" t="s">
        <v>47</v>
      </c>
    </row>
    <row r="48" spans="1:16" ht="12.75">
      <c r="A48" s="25" t="s">
        <v>45</v>
      </c>
      <c s="29" t="s">
        <v>93</v>
      </c>
      <c s="29" t="s">
        <v>94</v>
      </c>
      <c s="25" t="s">
        <v>47</v>
      </c>
      <c s="30" t="s">
        <v>95</v>
      </c>
      <c s="31" t="s">
        <v>49</v>
      </c>
      <c s="32">
        <v>1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38.25">
      <c r="A49" s="35" t="s">
        <v>50</v>
      </c>
      <c r="E49" s="36" t="s">
        <v>96</v>
      </c>
    </row>
    <row r="50" spans="1:5" ht="12.75">
      <c r="A50" s="39" t="s">
        <v>52</v>
      </c>
      <c r="E50" s="38" t="s">
        <v>47</v>
      </c>
    </row>
    <row r="51" spans="1:16" ht="12.75">
      <c r="A51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64</v>
      </c>
      <c s="32">
        <v>1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38.25">
      <c r="A52" s="35" t="s">
        <v>50</v>
      </c>
      <c r="E52" s="36" t="s">
        <v>100</v>
      </c>
    </row>
    <row r="53" spans="1:5" ht="12.75">
      <c r="A53" s="39" t="s">
        <v>52</v>
      </c>
      <c r="E53" s="38" t="s">
        <v>47</v>
      </c>
    </row>
    <row r="54" spans="1:16" ht="12.75">
      <c r="A54" s="25" t="s">
        <v>45</v>
      </c>
      <c s="29" t="s">
        <v>101</v>
      </c>
      <c s="29" t="s">
        <v>102</v>
      </c>
      <c s="25" t="s">
        <v>47</v>
      </c>
      <c s="30" t="s">
        <v>103</v>
      </c>
      <c s="31" t="s">
        <v>49</v>
      </c>
      <c s="32">
        <v>1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65.75">
      <c r="A55" s="35" t="s">
        <v>50</v>
      </c>
      <c r="E55" s="36" t="s">
        <v>104</v>
      </c>
    </row>
    <row r="56" spans="1:5" ht="12.75">
      <c r="A56" s="37" t="s">
        <v>52</v>
      </c>
      <c r="E56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105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105</v>
      </c>
      <c s="6"/>
      <c s="18" t="s">
        <v>106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107</v>
      </c>
      <c s="25" t="s">
        <v>47</v>
      </c>
      <c s="30" t="s">
        <v>108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14.75">
      <c r="A10" s="35" t="s">
        <v>50</v>
      </c>
      <c r="E10" s="36" t="s">
        <v>109</v>
      </c>
    </row>
    <row r="11" spans="1:5" ht="12.75">
      <c r="A11" s="37" t="s">
        <v>52</v>
      </c>
      <c r="E1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0+O8+O27+O94+O122+O141+O169+O191+O207+O214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110</v>
      </c>
      <c s="40">
        <f>0+I8+I27+I94+I122+I141+I169+I191+I207+I214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110</v>
      </c>
      <c s="6"/>
      <c s="18" t="s">
        <v>111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</f>
      </c>
      <c>
        <f>0+O9+O12+O15+O18+O21+O24</f>
      </c>
    </row>
    <row r="9" spans="1:16" ht="12.75">
      <c r="A9" s="25" t="s">
        <v>45</v>
      </c>
      <c s="29" t="s">
        <v>29</v>
      </c>
      <c s="29" t="s">
        <v>112</v>
      </c>
      <c s="25" t="s">
        <v>47</v>
      </c>
      <c s="30" t="s">
        <v>113</v>
      </c>
      <c s="31" t="s">
        <v>114</v>
      </c>
      <c s="32">
        <v>56.023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115</v>
      </c>
    </row>
    <row r="11" spans="1:5" ht="38.25">
      <c r="A11" s="39" t="s">
        <v>52</v>
      </c>
      <c r="E11" s="38" t="s">
        <v>116</v>
      </c>
    </row>
    <row r="12" spans="1:16" ht="12.75">
      <c r="A12" s="25" t="s">
        <v>45</v>
      </c>
      <c s="29" t="s">
        <v>23</v>
      </c>
      <c s="29" t="s">
        <v>117</v>
      </c>
      <c s="25" t="s">
        <v>47</v>
      </c>
      <c s="30" t="s">
        <v>118</v>
      </c>
      <c s="31" t="s">
        <v>119</v>
      </c>
      <c s="32">
        <v>2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120</v>
      </c>
    </row>
    <row r="14" spans="1:5" ht="12.75">
      <c r="A14" s="39" t="s">
        <v>52</v>
      </c>
      <c r="E14" s="38" t="s">
        <v>121</v>
      </c>
    </row>
    <row r="15" spans="1:16" ht="25.5">
      <c r="A15" s="25" t="s">
        <v>45</v>
      </c>
      <c s="29" t="s">
        <v>22</v>
      </c>
      <c s="29" t="s">
        <v>122</v>
      </c>
      <c s="25" t="s">
        <v>47</v>
      </c>
      <c s="30" t="s">
        <v>123</v>
      </c>
      <c s="31" t="s">
        <v>114</v>
      </c>
      <c s="32">
        <v>802.66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25.5">
      <c r="A16" s="35" t="s">
        <v>50</v>
      </c>
      <c r="E16" s="36" t="s">
        <v>124</v>
      </c>
    </row>
    <row r="17" spans="1:5" ht="76.5">
      <c r="A17" s="39" t="s">
        <v>52</v>
      </c>
      <c r="E17" s="38" t="s">
        <v>125</v>
      </c>
    </row>
    <row r="18" spans="1:16" ht="25.5">
      <c r="A18" s="25" t="s">
        <v>45</v>
      </c>
      <c s="29" t="s">
        <v>33</v>
      </c>
      <c s="29" t="s">
        <v>126</v>
      </c>
      <c s="25" t="s">
        <v>47</v>
      </c>
      <c s="30" t="s">
        <v>127</v>
      </c>
      <c s="31" t="s">
        <v>114</v>
      </c>
      <c s="32">
        <v>145.545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25.5">
      <c r="A19" s="35" t="s">
        <v>50</v>
      </c>
      <c r="E19" s="36" t="s">
        <v>128</v>
      </c>
    </row>
    <row r="20" spans="1:5" ht="12.75">
      <c r="A20" s="39" t="s">
        <v>52</v>
      </c>
      <c r="E20" s="38" t="s">
        <v>129</v>
      </c>
    </row>
    <row r="21" spans="1:16" ht="25.5">
      <c r="A21" s="25" t="s">
        <v>45</v>
      </c>
      <c s="29" t="s">
        <v>35</v>
      </c>
      <c s="29" t="s">
        <v>130</v>
      </c>
      <c s="25" t="s">
        <v>47</v>
      </c>
      <c s="30" t="s">
        <v>131</v>
      </c>
      <c s="31" t="s">
        <v>114</v>
      </c>
      <c s="32">
        <v>239.694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132</v>
      </c>
    </row>
    <row r="23" spans="1:5" ht="12.75">
      <c r="A23" s="39" t="s">
        <v>52</v>
      </c>
      <c r="E23" s="38" t="s">
        <v>133</v>
      </c>
    </row>
    <row r="24" spans="1:16" ht="12.75">
      <c r="A24" s="25" t="s">
        <v>45</v>
      </c>
      <c s="29" t="s">
        <v>37</v>
      </c>
      <c s="29" t="s">
        <v>98</v>
      </c>
      <c s="25" t="s">
        <v>47</v>
      </c>
      <c s="30" t="s">
        <v>99</v>
      </c>
      <c s="31" t="s">
        <v>64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25.5">
      <c r="A25" s="35" t="s">
        <v>50</v>
      </c>
      <c r="E25" s="36" t="s">
        <v>134</v>
      </c>
    </row>
    <row r="26" spans="1:5" ht="12.75">
      <c r="A26" s="37" t="s">
        <v>52</v>
      </c>
      <c r="E26" s="38" t="s">
        <v>47</v>
      </c>
    </row>
    <row r="27" spans="1:18" ht="12.75" customHeight="1">
      <c r="A27" s="6" t="s">
        <v>43</v>
      </c>
      <c s="6"/>
      <c s="42" t="s">
        <v>29</v>
      </c>
      <c s="6"/>
      <c s="27" t="s">
        <v>135</v>
      </c>
      <c s="6"/>
      <c s="6"/>
      <c s="6"/>
      <c s="43">
        <f>0+Q27</f>
      </c>
      <c r="O27">
        <f>0+R27</f>
      </c>
      <c r="Q27">
        <f>0+I28+I31+I34+I37+I40+I43+I46+I49+I52+I55+I58+I61+I64+I67+I70+I73+I76+I79+I82+I85+I88+I91</f>
      </c>
      <c>
        <f>0+O28+O31+O34+O37+O40+O43+O46+O49+O52+O55+O58+O61+O64+O67+O70+O73+O76+O79+O82+O85+O88+O91</f>
      </c>
    </row>
    <row r="28" spans="1:16" ht="12.75">
      <c r="A28" s="25" t="s">
        <v>45</v>
      </c>
      <c s="29" t="s">
        <v>68</v>
      </c>
      <c s="29" t="s">
        <v>136</v>
      </c>
      <c s="25" t="s">
        <v>47</v>
      </c>
      <c s="30" t="s">
        <v>137</v>
      </c>
      <c s="31" t="s">
        <v>138</v>
      </c>
      <c s="32">
        <v>20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139</v>
      </c>
    </row>
    <row r="30" spans="1:5" ht="12.75">
      <c r="A30" s="39" t="s">
        <v>52</v>
      </c>
      <c r="E30" s="38" t="s">
        <v>140</v>
      </c>
    </row>
    <row r="31" spans="1:16" ht="12.75">
      <c r="A31" s="25" t="s">
        <v>45</v>
      </c>
      <c s="29" t="s">
        <v>72</v>
      </c>
      <c s="29" t="s">
        <v>141</v>
      </c>
      <c s="25" t="s">
        <v>47</v>
      </c>
      <c s="30" t="s">
        <v>142</v>
      </c>
      <c s="31" t="s">
        <v>119</v>
      </c>
      <c s="32">
        <v>23.088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38.25">
      <c r="A32" s="35" t="s">
        <v>50</v>
      </c>
      <c r="E32" s="36" t="s">
        <v>143</v>
      </c>
    </row>
    <row r="33" spans="1:5" ht="51">
      <c r="A33" s="39" t="s">
        <v>52</v>
      </c>
      <c r="E33" s="38" t="s">
        <v>144</v>
      </c>
    </row>
    <row r="34" spans="1:16" ht="12.75">
      <c r="A34" s="25" t="s">
        <v>45</v>
      </c>
      <c s="29" t="s">
        <v>40</v>
      </c>
      <c s="29" t="s">
        <v>145</v>
      </c>
      <c s="25" t="s">
        <v>47</v>
      </c>
      <c s="30" t="s">
        <v>146</v>
      </c>
      <c s="31" t="s">
        <v>147</v>
      </c>
      <c s="32">
        <v>11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148</v>
      </c>
    </row>
    <row r="36" spans="1:5" ht="12.75">
      <c r="A36" s="39" t="s">
        <v>52</v>
      </c>
      <c r="E36" s="38" t="s">
        <v>149</v>
      </c>
    </row>
    <row r="37" spans="1:16" ht="12.75">
      <c r="A37" s="25" t="s">
        <v>45</v>
      </c>
      <c s="29" t="s">
        <v>42</v>
      </c>
      <c s="29" t="s">
        <v>150</v>
      </c>
      <c s="25" t="s">
        <v>47</v>
      </c>
      <c s="30" t="s">
        <v>151</v>
      </c>
      <c s="31" t="s">
        <v>147</v>
      </c>
      <c s="32">
        <v>48.726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152</v>
      </c>
    </row>
    <row r="39" spans="1:5" ht="38.25">
      <c r="A39" s="39" t="s">
        <v>52</v>
      </c>
      <c r="E39" s="38" t="s">
        <v>153</v>
      </c>
    </row>
    <row r="40" spans="1:16" ht="12.75">
      <c r="A40" s="25" t="s">
        <v>45</v>
      </c>
      <c s="29" t="s">
        <v>82</v>
      </c>
      <c s="29" t="s">
        <v>154</v>
      </c>
      <c s="25" t="s">
        <v>47</v>
      </c>
      <c s="30" t="s">
        <v>155</v>
      </c>
      <c s="31" t="s">
        <v>147</v>
      </c>
      <c s="32">
        <v>36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38.25">
      <c r="A41" s="35" t="s">
        <v>50</v>
      </c>
      <c r="E41" s="36" t="s">
        <v>156</v>
      </c>
    </row>
    <row r="42" spans="1:5" ht="12.75">
      <c r="A42" s="39" t="s">
        <v>52</v>
      </c>
      <c r="E42" s="38" t="s">
        <v>157</v>
      </c>
    </row>
    <row r="43" spans="1:16" ht="12.75">
      <c r="A43" s="25" t="s">
        <v>45</v>
      </c>
      <c s="29" t="s">
        <v>85</v>
      </c>
      <c s="29" t="s">
        <v>158</v>
      </c>
      <c s="25" t="s">
        <v>47</v>
      </c>
      <c s="30" t="s">
        <v>159</v>
      </c>
      <c s="31" t="s">
        <v>119</v>
      </c>
      <c s="32">
        <v>16.5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160</v>
      </c>
    </row>
    <row r="45" spans="1:5" ht="12.75">
      <c r="A45" s="39" t="s">
        <v>52</v>
      </c>
      <c r="E45" s="38" t="s">
        <v>161</v>
      </c>
    </row>
    <row r="46" spans="1:16" ht="12.75">
      <c r="A46" s="25" t="s">
        <v>45</v>
      </c>
      <c s="29" t="s">
        <v>89</v>
      </c>
      <c s="29" t="s">
        <v>162</v>
      </c>
      <c s="25" t="s">
        <v>47</v>
      </c>
      <c s="30" t="s">
        <v>163</v>
      </c>
      <c s="31" t="s">
        <v>119</v>
      </c>
      <c s="32">
        <v>2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164</v>
      </c>
    </row>
    <row r="48" spans="1:5" ht="12.75">
      <c r="A48" s="39" t="s">
        <v>52</v>
      </c>
      <c r="E48" s="38" t="s">
        <v>165</v>
      </c>
    </row>
    <row r="49" spans="1:16" ht="12.75">
      <c r="A49" s="25" t="s">
        <v>45</v>
      </c>
      <c s="29" t="s">
        <v>93</v>
      </c>
      <c s="29" t="s">
        <v>166</v>
      </c>
      <c s="25" t="s">
        <v>47</v>
      </c>
      <c s="30" t="s">
        <v>167</v>
      </c>
      <c s="31" t="s">
        <v>119</v>
      </c>
      <c s="32">
        <v>33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168</v>
      </c>
    </row>
    <row r="51" spans="1:5" ht="25.5">
      <c r="A51" s="39" t="s">
        <v>52</v>
      </c>
      <c r="E51" s="38" t="s">
        <v>169</v>
      </c>
    </row>
    <row r="52" spans="1:16" ht="12.75">
      <c r="A52" s="25" t="s">
        <v>45</v>
      </c>
      <c s="29" t="s">
        <v>97</v>
      </c>
      <c s="29" t="s">
        <v>170</v>
      </c>
      <c s="25" t="s">
        <v>47</v>
      </c>
      <c s="30" t="s">
        <v>171</v>
      </c>
      <c s="31" t="s">
        <v>119</v>
      </c>
      <c s="32">
        <v>390.105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25.5">
      <c r="A53" s="35" t="s">
        <v>50</v>
      </c>
      <c r="E53" s="36" t="s">
        <v>172</v>
      </c>
    </row>
    <row r="54" spans="1:5" ht="63.75">
      <c r="A54" s="39" t="s">
        <v>52</v>
      </c>
      <c r="E54" s="38" t="s">
        <v>173</v>
      </c>
    </row>
    <row r="55" spans="1:16" ht="12.75">
      <c r="A55" s="25" t="s">
        <v>45</v>
      </c>
      <c s="29" t="s">
        <v>101</v>
      </c>
      <c s="29" t="s">
        <v>174</v>
      </c>
      <c s="25" t="s">
        <v>47</v>
      </c>
      <c s="30" t="s">
        <v>175</v>
      </c>
      <c s="31" t="s">
        <v>119</v>
      </c>
      <c s="32">
        <v>416.589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47</v>
      </c>
    </row>
    <row r="57" spans="1:5" ht="63.75">
      <c r="A57" s="39" t="s">
        <v>52</v>
      </c>
      <c r="E57" s="38" t="s">
        <v>176</v>
      </c>
    </row>
    <row r="58" spans="1:16" ht="12.75">
      <c r="A58" s="25" t="s">
        <v>45</v>
      </c>
      <c s="29" t="s">
        <v>177</v>
      </c>
      <c s="29" t="s">
        <v>178</v>
      </c>
      <c s="25" t="s">
        <v>62</v>
      </c>
      <c s="30" t="s">
        <v>179</v>
      </c>
      <c s="31" t="s">
        <v>119</v>
      </c>
      <c s="32">
        <v>64.805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38.25">
      <c r="A59" s="35" t="s">
        <v>50</v>
      </c>
      <c r="E59" s="36" t="s">
        <v>180</v>
      </c>
    </row>
    <row r="60" spans="1:5" ht="51">
      <c r="A60" s="39" t="s">
        <v>52</v>
      </c>
      <c r="E60" s="38" t="s">
        <v>181</v>
      </c>
    </row>
    <row r="61" spans="1:16" ht="12.75">
      <c r="A61" s="25" t="s">
        <v>45</v>
      </c>
      <c s="29" t="s">
        <v>182</v>
      </c>
      <c s="29" t="s">
        <v>178</v>
      </c>
      <c s="25" t="s">
        <v>66</v>
      </c>
      <c s="30" t="s">
        <v>179</v>
      </c>
      <c s="31" t="s">
        <v>119</v>
      </c>
      <c s="32">
        <v>47.274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25.5">
      <c r="A62" s="35" t="s">
        <v>50</v>
      </c>
      <c r="E62" s="36" t="s">
        <v>183</v>
      </c>
    </row>
    <row r="63" spans="1:5" ht="76.5">
      <c r="A63" s="39" t="s">
        <v>52</v>
      </c>
      <c r="E63" s="38" t="s">
        <v>184</v>
      </c>
    </row>
    <row r="64" spans="1:16" ht="12.75">
      <c r="A64" s="25" t="s">
        <v>45</v>
      </c>
      <c s="29" t="s">
        <v>185</v>
      </c>
      <c s="29" t="s">
        <v>186</v>
      </c>
      <c s="25" t="s">
        <v>62</v>
      </c>
      <c s="30" t="s">
        <v>187</v>
      </c>
      <c s="31" t="s">
        <v>119</v>
      </c>
      <c s="32">
        <v>59.735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25.5">
      <c r="A65" s="35" t="s">
        <v>50</v>
      </c>
      <c r="E65" s="36" t="s">
        <v>188</v>
      </c>
    </row>
    <row r="66" spans="1:5" ht="89.25">
      <c r="A66" s="39" t="s">
        <v>52</v>
      </c>
      <c r="E66" s="38" t="s">
        <v>189</v>
      </c>
    </row>
    <row r="67" spans="1:16" ht="12.75">
      <c r="A67" s="25" t="s">
        <v>45</v>
      </c>
      <c s="29" t="s">
        <v>190</v>
      </c>
      <c s="29" t="s">
        <v>186</v>
      </c>
      <c s="25" t="s">
        <v>66</v>
      </c>
      <c s="30" t="s">
        <v>187</v>
      </c>
      <c s="31" t="s">
        <v>119</v>
      </c>
      <c s="32">
        <v>5.5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191</v>
      </c>
    </row>
    <row r="69" spans="1:5" ht="51">
      <c r="A69" s="39" t="s">
        <v>52</v>
      </c>
      <c r="E69" s="38" t="s">
        <v>192</v>
      </c>
    </row>
    <row r="70" spans="1:16" ht="12.75">
      <c r="A70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119</v>
      </c>
      <c s="32">
        <v>16.5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51">
      <c r="A72" s="39" t="s">
        <v>52</v>
      </c>
      <c r="E72" s="38" t="s">
        <v>196</v>
      </c>
    </row>
    <row r="73" spans="1:16" ht="12.75">
      <c r="A73" s="25" t="s">
        <v>45</v>
      </c>
      <c s="29" t="s">
        <v>197</v>
      </c>
      <c s="29" t="s">
        <v>198</v>
      </c>
      <c s="25" t="s">
        <v>47</v>
      </c>
      <c s="30" t="s">
        <v>199</v>
      </c>
      <c s="31" t="s">
        <v>138</v>
      </c>
      <c s="32">
        <v>37.386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200</v>
      </c>
    </row>
    <row r="75" spans="1:5" ht="51">
      <c r="A75" s="39" t="s">
        <v>52</v>
      </c>
      <c r="E75" s="38" t="s">
        <v>201</v>
      </c>
    </row>
    <row r="76" spans="1:16" ht="12.75">
      <c r="A76" s="25" t="s">
        <v>45</v>
      </c>
      <c s="29" t="s">
        <v>202</v>
      </c>
      <c s="29" t="s">
        <v>203</v>
      </c>
      <c s="25" t="s">
        <v>47</v>
      </c>
      <c s="30" t="s">
        <v>204</v>
      </c>
      <c s="31" t="s">
        <v>138</v>
      </c>
      <c s="32">
        <v>10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12.75">
      <c r="A77" s="35" t="s">
        <v>50</v>
      </c>
      <c r="E77" s="36" t="s">
        <v>205</v>
      </c>
    </row>
    <row r="78" spans="1:5" ht="12.75">
      <c r="A78" s="39" t="s">
        <v>52</v>
      </c>
      <c r="E78" s="38" t="s">
        <v>206</v>
      </c>
    </row>
    <row r="79" spans="1:16" ht="12.75">
      <c r="A79" s="25" t="s">
        <v>45</v>
      </c>
      <c s="29" t="s">
        <v>207</v>
      </c>
      <c s="29" t="s">
        <v>208</v>
      </c>
      <c s="25" t="s">
        <v>47</v>
      </c>
      <c s="30" t="s">
        <v>209</v>
      </c>
      <c s="31" t="s">
        <v>119</v>
      </c>
      <c s="32">
        <v>2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47</v>
      </c>
    </row>
    <row r="81" spans="1:5" ht="12.75">
      <c r="A81" s="39" t="s">
        <v>52</v>
      </c>
      <c r="E81" s="38" t="s">
        <v>210</v>
      </c>
    </row>
    <row r="82" spans="1:16" ht="12.75">
      <c r="A82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138</v>
      </c>
      <c s="32">
        <v>10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12.75">
      <c r="A84" s="39" t="s">
        <v>52</v>
      </c>
      <c r="E84" s="38" t="s">
        <v>206</v>
      </c>
    </row>
    <row r="85" spans="1:16" ht="12.75">
      <c r="A85" s="25" t="s">
        <v>45</v>
      </c>
      <c s="29" t="s">
        <v>214</v>
      </c>
      <c s="29" t="s">
        <v>215</v>
      </c>
      <c s="25" t="s">
        <v>47</v>
      </c>
      <c s="30" t="s">
        <v>216</v>
      </c>
      <c s="31" t="s">
        <v>138</v>
      </c>
      <c s="32">
        <v>30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217</v>
      </c>
    </row>
    <row r="87" spans="1:5" ht="12.75">
      <c r="A87" s="39" t="s">
        <v>52</v>
      </c>
      <c r="E87" s="38" t="s">
        <v>218</v>
      </c>
    </row>
    <row r="88" spans="1:16" ht="12.75">
      <c r="A88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138</v>
      </c>
      <c s="32">
        <v>15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50</v>
      </c>
      <c r="E89" s="36" t="s">
        <v>222</v>
      </c>
    </row>
    <row r="90" spans="1:5" ht="12.75">
      <c r="A90" s="39" t="s">
        <v>52</v>
      </c>
      <c r="E90" s="38" t="s">
        <v>223</v>
      </c>
    </row>
    <row r="91" spans="1:16" ht="12.75">
      <c r="A91" s="25" t="s">
        <v>45</v>
      </c>
      <c s="29" t="s">
        <v>224</v>
      </c>
      <c s="29" t="s">
        <v>225</v>
      </c>
      <c s="25" t="s">
        <v>47</v>
      </c>
      <c s="30" t="s">
        <v>226</v>
      </c>
      <c s="31" t="s">
        <v>138</v>
      </c>
      <c s="32">
        <v>60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227</v>
      </c>
    </row>
    <row r="93" spans="1:5" ht="25.5">
      <c r="A93" s="37" t="s">
        <v>52</v>
      </c>
      <c r="E93" s="38" t="s">
        <v>228</v>
      </c>
    </row>
    <row r="94" spans="1:18" ht="12.75" customHeight="1">
      <c r="A94" s="6" t="s">
        <v>43</v>
      </c>
      <c s="6"/>
      <c s="42" t="s">
        <v>23</v>
      </c>
      <c s="6"/>
      <c s="27" t="s">
        <v>229</v>
      </c>
      <c s="6"/>
      <c s="6"/>
      <c s="6"/>
      <c s="43">
        <f>0+Q94</f>
      </c>
      <c r="O94">
        <f>0+R94</f>
      </c>
      <c r="Q94">
        <f>0+I95+I98+I101+I104+I107+I110+I113+I116+I119</f>
      </c>
      <c>
        <f>0+O95+O98+O101+O104+O107+O110+O113+O116+O119</f>
      </c>
    </row>
    <row r="95" spans="1:16" ht="12.75">
      <c r="A95" s="25" t="s">
        <v>45</v>
      </c>
      <c s="29" t="s">
        <v>230</v>
      </c>
      <c s="29" t="s">
        <v>231</v>
      </c>
      <c s="25" t="s">
        <v>47</v>
      </c>
      <c s="30" t="s">
        <v>232</v>
      </c>
      <c s="31" t="s">
        <v>119</v>
      </c>
      <c s="32">
        <v>1.004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50</v>
      </c>
      <c r="E96" s="36" t="s">
        <v>47</v>
      </c>
    </row>
    <row r="97" spans="1:5" ht="51">
      <c r="A97" s="39" t="s">
        <v>52</v>
      </c>
      <c r="E97" s="38" t="s">
        <v>233</v>
      </c>
    </row>
    <row r="98" spans="1:16" ht="12.75">
      <c r="A98" s="25" t="s">
        <v>45</v>
      </c>
      <c s="29" t="s">
        <v>234</v>
      </c>
      <c s="29" t="s">
        <v>235</v>
      </c>
      <c s="25" t="s">
        <v>47</v>
      </c>
      <c s="30" t="s">
        <v>236</v>
      </c>
      <c s="31" t="s">
        <v>119</v>
      </c>
      <c s="32">
        <v>0.128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47</v>
      </c>
    </row>
    <row r="100" spans="1:5" ht="25.5">
      <c r="A100" s="39" t="s">
        <v>52</v>
      </c>
      <c r="E100" s="38" t="s">
        <v>237</v>
      </c>
    </row>
    <row r="101" spans="1:16" ht="12.75">
      <c r="A101" s="25" t="s">
        <v>45</v>
      </c>
      <c s="29" t="s">
        <v>238</v>
      </c>
      <c s="29" t="s">
        <v>239</v>
      </c>
      <c s="25" t="s">
        <v>47</v>
      </c>
      <c s="30" t="s">
        <v>240</v>
      </c>
      <c s="31" t="s">
        <v>114</v>
      </c>
      <c s="32">
        <v>10.545</v>
      </c>
      <c s="33">
        <v>0</v>
      </c>
      <c s="34">
        <f>ROUND(ROUND(H101,2)*ROUND(G101,3),2)</f>
      </c>
      <c r="O101">
        <f>(I101*21)/100</f>
      </c>
      <c t="s">
        <v>23</v>
      </c>
    </row>
    <row r="102" spans="1:5" ht="25.5">
      <c r="A102" s="35" t="s">
        <v>50</v>
      </c>
      <c r="E102" s="36" t="s">
        <v>241</v>
      </c>
    </row>
    <row r="103" spans="1:5" ht="51">
      <c r="A103" s="39" t="s">
        <v>52</v>
      </c>
      <c r="E103" s="38" t="s">
        <v>242</v>
      </c>
    </row>
    <row r="104" spans="1:16" ht="12.75">
      <c r="A104" s="25" t="s">
        <v>45</v>
      </c>
      <c s="29" t="s">
        <v>243</v>
      </c>
      <c s="29" t="s">
        <v>244</v>
      </c>
      <c s="25" t="s">
        <v>47</v>
      </c>
      <c s="30" t="s">
        <v>245</v>
      </c>
      <c s="31" t="s">
        <v>138</v>
      </c>
      <c s="32">
        <v>213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2.75">
      <c r="A105" s="35" t="s">
        <v>50</v>
      </c>
      <c r="E105" s="36" t="s">
        <v>246</v>
      </c>
    </row>
    <row r="106" spans="1:5" ht="51">
      <c r="A106" s="39" t="s">
        <v>52</v>
      </c>
      <c r="E106" s="38" t="s">
        <v>247</v>
      </c>
    </row>
    <row r="107" spans="1:16" ht="25.5">
      <c r="A107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147</v>
      </c>
      <c s="32">
        <v>234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25.5">
      <c r="A108" s="35" t="s">
        <v>50</v>
      </c>
      <c r="E108" s="36" t="s">
        <v>251</v>
      </c>
    </row>
    <row r="109" spans="1:5" ht="51">
      <c r="A109" s="39" t="s">
        <v>52</v>
      </c>
      <c r="E109" s="38" t="s">
        <v>252</v>
      </c>
    </row>
    <row r="110" spans="1:16" ht="25.5">
      <c r="A110" s="25" t="s">
        <v>45</v>
      </c>
      <c s="29" t="s">
        <v>253</v>
      </c>
      <c s="29" t="s">
        <v>254</v>
      </c>
      <c s="25" t="s">
        <v>47</v>
      </c>
      <c s="30" t="s">
        <v>255</v>
      </c>
      <c s="31" t="s">
        <v>147</v>
      </c>
      <c s="32">
        <v>78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25.5">
      <c r="A111" s="35" t="s">
        <v>50</v>
      </c>
      <c r="E111" s="36" t="s">
        <v>256</v>
      </c>
    </row>
    <row r="112" spans="1:5" ht="51">
      <c r="A112" s="39" t="s">
        <v>52</v>
      </c>
      <c r="E112" s="38" t="s">
        <v>257</v>
      </c>
    </row>
    <row r="113" spans="1:16" ht="12.75">
      <c r="A113" s="25" t="s">
        <v>45</v>
      </c>
      <c s="29" t="s">
        <v>258</v>
      </c>
      <c s="29" t="s">
        <v>259</v>
      </c>
      <c s="25" t="s">
        <v>47</v>
      </c>
      <c s="30" t="s">
        <v>260</v>
      </c>
      <c s="31" t="s">
        <v>119</v>
      </c>
      <c s="32">
        <v>29.406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25.5">
      <c r="A114" s="35" t="s">
        <v>50</v>
      </c>
      <c r="E114" s="36" t="s">
        <v>261</v>
      </c>
    </row>
    <row r="115" spans="1:5" ht="51">
      <c r="A115" s="39" t="s">
        <v>52</v>
      </c>
      <c r="E115" s="38" t="s">
        <v>262</v>
      </c>
    </row>
    <row r="116" spans="1:16" ht="12.75">
      <c r="A116" s="25" t="s">
        <v>45</v>
      </c>
      <c s="29" t="s">
        <v>263</v>
      </c>
      <c s="29" t="s">
        <v>264</v>
      </c>
      <c s="25" t="s">
        <v>47</v>
      </c>
      <c s="30" t="s">
        <v>265</v>
      </c>
      <c s="31" t="s">
        <v>114</v>
      </c>
      <c s="32">
        <v>4.411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266</v>
      </c>
    </row>
    <row r="118" spans="1:5" ht="25.5">
      <c r="A118" s="39" t="s">
        <v>52</v>
      </c>
      <c r="E118" s="38" t="s">
        <v>267</v>
      </c>
    </row>
    <row r="119" spans="1:16" ht="12.75">
      <c r="A119" s="25" t="s">
        <v>45</v>
      </c>
      <c s="29" t="s">
        <v>268</v>
      </c>
      <c s="29" t="s">
        <v>269</v>
      </c>
      <c s="25" t="s">
        <v>47</v>
      </c>
      <c s="30" t="s">
        <v>270</v>
      </c>
      <c s="31" t="s">
        <v>138</v>
      </c>
      <c s="32">
        <v>28.6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25.5">
      <c r="A120" s="35" t="s">
        <v>50</v>
      </c>
      <c r="E120" s="36" t="s">
        <v>271</v>
      </c>
    </row>
    <row r="121" spans="1:5" ht="51">
      <c r="A121" s="37" t="s">
        <v>52</v>
      </c>
      <c r="E121" s="38" t="s">
        <v>272</v>
      </c>
    </row>
    <row r="122" spans="1:18" ht="12.75" customHeight="1">
      <c r="A122" s="6" t="s">
        <v>43</v>
      </c>
      <c s="6"/>
      <c s="42" t="s">
        <v>22</v>
      </c>
      <c s="6"/>
      <c s="27" t="s">
        <v>273</v>
      </c>
      <c s="6"/>
      <c s="6"/>
      <c s="6"/>
      <c s="43">
        <f>0+Q122</f>
      </c>
      <c r="O122">
        <f>0+R122</f>
      </c>
      <c r="Q122">
        <f>0+I123+I126+I129+I132+I135+I138</f>
      </c>
      <c>
        <f>0+O123+O126+O129+O132+O135+O138</f>
      </c>
    </row>
    <row r="123" spans="1:16" ht="12.75">
      <c r="A123" s="25" t="s">
        <v>45</v>
      </c>
      <c s="29" t="s">
        <v>274</v>
      </c>
      <c s="29" t="s">
        <v>275</v>
      </c>
      <c s="25" t="s">
        <v>47</v>
      </c>
      <c s="30" t="s">
        <v>276</v>
      </c>
      <c s="31" t="s">
        <v>119</v>
      </c>
      <c s="32">
        <v>4.186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50</v>
      </c>
      <c r="E124" s="36" t="s">
        <v>277</v>
      </c>
    </row>
    <row r="125" spans="1:5" ht="12.75">
      <c r="A125" s="39" t="s">
        <v>52</v>
      </c>
      <c r="E125" s="38" t="s">
        <v>278</v>
      </c>
    </row>
    <row r="126" spans="1:16" ht="12.75">
      <c r="A126" s="25" t="s">
        <v>45</v>
      </c>
      <c s="29" t="s">
        <v>279</v>
      </c>
      <c s="29" t="s">
        <v>280</v>
      </c>
      <c s="25" t="s">
        <v>47</v>
      </c>
      <c s="30" t="s">
        <v>281</v>
      </c>
      <c s="31" t="s">
        <v>282</v>
      </c>
      <c s="32">
        <v>216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25.5">
      <c r="A127" s="35" t="s">
        <v>50</v>
      </c>
      <c r="E127" s="36" t="s">
        <v>283</v>
      </c>
    </row>
    <row r="128" spans="1:5" ht="12.75">
      <c r="A128" s="39" t="s">
        <v>52</v>
      </c>
      <c r="E128" s="38" t="s">
        <v>284</v>
      </c>
    </row>
    <row r="129" spans="1:16" ht="12.75">
      <c r="A129" s="25" t="s">
        <v>45</v>
      </c>
      <c s="29" t="s">
        <v>285</v>
      </c>
      <c s="29" t="s">
        <v>286</v>
      </c>
      <c s="25" t="s">
        <v>47</v>
      </c>
      <c s="30" t="s">
        <v>287</v>
      </c>
      <c s="31" t="s">
        <v>119</v>
      </c>
      <c s="32">
        <v>11.618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51">
      <c r="A130" s="35" t="s">
        <v>50</v>
      </c>
      <c r="E130" s="36" t="s">
        <v>288</v>
      </c>
    </row>
    <row r="131" spans="1:5" ht="38.25">
      <c r="A131" s="39" t="s">
        <v>52</v>
      </c>
      <c r="E131" s="38" t="s">
        <v>289</v>
      </c>
    </row>
    <row r="132" spans="1:16" ht="12.75">
      <c r="A132" s="25" t="s">
        <v>45</v>
      </c>
      <c s="29" t="s">
        <v>290</v>
      </c>
      <c s="29" t="s">
        <v>291</v>
      </c>
      <c s="25" t="s">
        <v>47</v>
      </c>
      <c s="30" t="s">
        <v>292</v>
      </c>
      <c s="31" t="s">
        <v>114</v>
      </c>
      <c s="32">
        <v>1.627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50</v>
      </c>
      <c r="E133" s="36" t="s">
        <v>266</v>
      </c>
    </row>
    <row r="134" spans="1:5" ht="25.5">
      <c r="A134" s="39" t="s">
        <v>52</v>
      </c>
      <c r="E134" s="38" t="s">
        <v>293</v>
      </c>
    </row>
    <row r="135" spans="1:16" ht="12.75">
      <c r="A135" s="25" t="s">
        <v>45</v>
      </c>
      <c s="29" t="s">
        <v>294</v>
      </c>
      <c s="29" t="s">
        <v>295</v>
      </c>
      <c s="25" t="s">
        <v>47</v>
      </c>
      <c s="30" t="s">
        <v>296</v>
      </c>
      <c s="31" t="s">
        <v>119</v>
      </c>
      <c s="32">
        <v>44.931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63.75">
      <c r="A136" s="35" t="s">
        <v>50</v>
      </c>
      <c r="E136" s="36" t="s">
        <v>297</v>
      </c>
    </row>
    <row r="137" spans="1:5" ht="63.75">
      <c r="A137" s="39" t="s">
        <v>52</v>
      </c>
      <c r="E137" s="38" t="s">
        <v>298</v>
      </c>
    </row>
    <row r="138" spans="1:16" ht="12.75">
      <c r="A138" s="25" t="s">
        <v>45</v>
      </c>
      <c s="29" t="s">
        <v>299</v>
      </c>
      <c s="29" t="s">
        <v>300</v>
      </c>
      <c s="25" t="s">
        <v>47</v>
      </c>
      <c s="30" t="s">
        <v>301</v>
      </c>
      <c s="31" t="s">
        <v>114</v>
      </c>
      <c s="32">
        <v>8.088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266</v>
      </c>
    </row>
    <row r="140" spans="1:5" ht="25.5">
      <c r="A140" s="37" t="s">
        <v>52</v>
      </c>
      <c r="E140" s="38" t="s">
        <v>302</v>
      </c>
    </row>
    <row r="141" spans="1:18" ht="12.75" customHeight="1">
      <c r="A141" s="6" t="s">
        <v>43</v>
      </c>
      <c s="6"/>
      <c s="42" t="s">
        <v>33</v>
      </c>
      <c s="6"/>
      <c s="27" t="s">
        <v>303</v>
      </c>
      <c s="6"/>
      <c s="6"/>
      <c s="6"/>
      <c s="43">
        <f>0+Q141</f>
      </c>
      <c r="O141">
        <f>0+R141</f>
      </c>
      <c r="Q141">
        <f>0+I142+I145+I148+I151+I154+I157+I160+I163+I166</f>
      </c>
      <c>
        <f>0+O142+O145+O148+O151+O154+O157+O160+O163+O166</f>
      </c>
    </row>
    <row r="142" spans="1:16" ht="12.75">
      <c r="A142" s="25" t="s">
        <v>45</v>
      </c>
      <c s="29" t="s">
        <v>304</v>
      </c>
      <c s="29" t="s">
        <v>305</v>
      </c>
      <c s="25" t="s">
        <v>47</v>
      </c>
      <c s="30" t="s">
        <v>306</v>
      </c>
      <c s="31" t="s">
        <v>119</v>
      </c>
      <c s="32">
        <v>45.045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25.5">
      <c r="A143" s="35" t="s">
        <v>50</v>
      </c>
      <c r="E143" s="36" t="s">
        <v>307</v>
      </c>
    </row>
    <row r="144" spans="1:5" ht="12.75">
      <c r="A144" s="39" t="s">
        <v>52</v>
      </c>
      <c r="E144" s="38" t="s">
        <v>308</v>
      </c>
    </row>
    <row r="145" spans="1:16" ht="12.75">
      <c r="A145" s="25" t="s">
        <v>45</v>
      </c>
      <c s="29" t="s">
        <v>309</v>
      </c>
      <c s="29" t="s">
        <v>310</v>
      </c>
      <c s="25" t="s">
        <v>47</v>
      </c>
      <c s="30" t="s">
        <v>311</v>
      </c>
      <c s="31" t="s">
        <v>114</v>
      </c>
      <c s="32">
        <v>8.108</v>
      </c>
      <c s="33">
        <v>0</v>
      </c>
      <c s="34">
        <f>ROUND(ROUND(H145,2)*ROUND(G145,3),2)</f>
      </c>
      <c r="O145">
        <f>(I145*21)/100</f>
      </c>
      <c t="s">
        <v>23</v>
      </c>
    </row>
    <row r="146" spans="1:5" ht="12.75">
      <c r="A146" s="35" t="s">
        <v>50</v>
      </c>
      <c r="E146" s="36" t="s">
        <v>266</v>
      </c>
    </row>
    <row r="147" spans="1:5" ht="25.5">
      <c r="A147" s="39" t="s">
        <v>52</v>
      </c>
      <c r="E147" s="38" t="s">
        <v>312</v>
      </c>
    </row>
    <row r="148" spans="1:16" ht="12.75">
      <c r="A148" s="25" t="s">
        <v>45</v>
      </c>
      <c s="29" t="s">
        <v>313</v>
      </c>
      <c s="29" t="s">
        <v>314</v>
      </c>
      <c s="25" t="s">
        <v>47</v>
      </c>
      <c s="30" t="s">
        <v>315</v>
      </c>
      <c s="31" t="s">
        <v>119</v>
      </c>
      <c s="32">
        <v>2.592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50</v>
      </c>
      <c r="E149" s="36" t="s">
        <v>316</v>
      </c>
    </row>
    <row r="150" spans="1:5" ht="25.5">
      <c r="A150" s="39" t="s">
        <v>52</v>
      </c>
      <c r="E150" s="38" t="s">
        <v>317</v>
      </c>
    </row>
    <row r="151" spans="1:16" ht="12.75">
      <c r="A151" s="25" t="s">
        <v>45</v>
      </c>
      <c s="29" t="s">
        <v>318</v>
      </c>
      <c s="29" t="s">
        <v>319</v>
      </c>
      <c s="25" t="s">
        <v>47</v>
      </c>
      <c s="30" t="s">
        <v>320</v>
      </c>
      <c s="31" t="s">
        <v>119</v>
      </c>
      <c s="32">
        <v>13.502</v>
      </c>
      <c s="33">
        <v>0</v>
      </c>
      <c s="34">
        <f>ROUND(ROUND(H151,2)*ROUND(G151,3),2)</f>
      </c>
      <c r="O151">
        <f>(I151*21)/100</f>
      </c>
      <c t="s">
        <v>23</v>
      </c>
    </row>
    <row r="152" spans="1:5" ht="25.5">
      <c r="A152" s="35" t="s">
        <v>50</v>
      </c>
      <c r="E152" s="36" t="s">
        <v>321</v>
      </c>
    </row>
    <row r="153" spans="1:5" ht="204">
      <c r="A153" s="39" t="s">
        <v>52</v>
      </c>
      <c r="E153" s="38" t="s">
        <v>322</v>
      </c>
    </row>
    <row r="154" spans="1:16" ht="12.75">
      <c r="A154" s="25" t="s">
        <v>45</v>
      </c>
      <c s="29" t="s">
        <v>323</v>
      </c>
      <c s="29" t="s">
        <v>324</v>
      </c>
      <c s="25" t="s">
        <v>62</v>
      </c>
      <c s="30" t="s">
        <v>325</v>
      </c>
      <c s="31" t="s">
        <v>119</v>
      </c>
      <c s="32">
        <v>5.01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326</v>
      </c>
    </row>
    <row r="156" spans="1:5" ht="25.5">
      <c r="A156" s="39" t="s">
        <v>52</v>
      </c>
      <c r="E156" s="38" t="s">
        <v>327</v>
      </c>
    </row>
    <row r="157" spans="1:16" ht="12.75">
      <c r="A157" s="25" t="s">
        <v>45</v>
      </c>
      <c s="29" t="s">
        <v>328</v>
      </c>
      <c s="29" t="s">
        <v>324</v>
      </c>
      <c s="25" t="s">
        <v>66</v>
      </c>
      <c s="30" t="s">
        <v>325</v>
      </c>
      <c s="31" t="s">
        <v>119</v>
      </c>
      <c s="32">
        <v>6.68</v>
      </c>
      <c s="33">
        <v>0</v>
      </c>
      <c s="34">
        <f>ROUND(ROUND(H157,2)*ROUND(G157,3),2)</f>
      </c>
      <c r="O157">
        <f>(I157*21)/100</f>
      </c>
      <c t="s">
        <v>23</v>
      </c>
    </row>
    <row r="158" spans="1:5" ht="12.75">
      <c r="A158" s="35" t="s">
        <v>50</v>
      </c>
      <c r="E158" s="36" t="s">
        <v>329</v>
      </c>
    </row>
    <row r="159" spans="1:5" ht="38.25">
      <c r="A159" s="39" t="s">
        <v>52</v>
      </c>
      <c r="E159" s="38" t="s">
        <v>330</v>
      </c>
    </row>
    <row r="160" spans="1:16" ht="12.75">
      <c r="A160" s="25" t="s">
        <v>45</v>
      </c>
      <c s="29" t="s">
        <v>331</v>
      </c>
      <c s="29" t="s">
        <v>332</v>
      </c>
      <c s="25" t="s">
        <v>47</v>
      </c>
      <c s="30" t="s">
        <v>333</v>
      </c>
      <c s="31" t="s">
        <v>119</v>
      </c>
      <c s="32">
        <v>26.215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12.75">
      <c r="A161" s="35" t="s">
        <v>50</v>
      </c>
      <c r="E161" s="36" t="s">
        <v>47</v>
      </c>
    </row>
    <row r="162" spans="1:5" ht="51">
      <c r="A162" s="39" t="s">
        <v>52</v>
      </c>
      <c r="E162" s="38" t="s">
        <v>334</v>
      </c>
    </row>
    <row r="163" spans="1:16" ht="12.75">
      <c r="A163" s="25" t="s">
        <v>45</v>
      </c>
      <c s="29" t="s">
        <v>335</v>
      </c>
      <c s="29" t="s">
        <v>336</v>
      </c>
      <c s="25" t="s">
        <v>47</v>
      </c>
      <c s="30" t="s">
        <v>337</v>
      </c>
      <c s="31" t="s">
        <v>119</v>
      </c>
      <c s="32">
        <v>18.002</v>
      </c>
      <c s="33">
        <v>0</v>
      </c>
      <c s="34">
        <f>ROUND(ROUND(H163,2)*ROUND(G163,3),2)</f>
      </c>
      <c r="O163">
        <f>(I163*21)/100</f>
      </c>
      <c t="s">
        <v>23</v>
      </c>
    </row>
    <row r="164" spans="1:5" ht="25.5">
      <c r="A164" s="35" t="s">
        <v>50</v>
      </c>
      <c r="E164" s="36" t="s">
        <v>338</v>
      </c>
    </row>
    <row r="165" spans="1:5" ht="204">
      <c r="A165" s="39" t="s">
        <v>52</v>
      </c>
      <c r="E165" s="38" t="s">
        <v>339</v>
      </c>
    </row>
    <row r="166" spans="1:16" ht="12.75">
      <c r="A166" s="25" t="s">
        <v>45</v>
      </c>
      <c s="29" t="s">
        <v>340</v>
      </c>
      <c s="29" t="s">
        <v>341</v>
      </c>
      <c s="25" t="s">
        <v>47</v>
      </c>
      <c s="30" t="s">
        <v>342</v>
      </c>
      <c s="31" t="s">
        <v>119</v>
      </c>
      <c s="32">
        <v>12.8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343</v>
      </c>
    </row>
    <row r="168" spans="1:5" ht="12.75">
      <c r="A168" s="37" t="s">
        <v>52</v>
      </c>
      <c r="E168" s="38" t="s">
        <v>344</v>
      </c>
    </row>
    <row r="169" spans="1:18" ht="12.75" customHeight="1">
      <c r="A169" s="6" t="s">
        <v>43</v>
      </c>
      <c s="6"/>
      <c s="42" t="s">
        <v>35</v>
      </c>
      <c s="6"/>
      <c s="27" t="s">
        <v>345</v>
      </c>
      <c s="6"/>
      <c s="6"/>
      <c s="6"/>
      <c s="43">
        <f>0+Q169</f>
      </c>
      <c r="O169">
        <f>0+R169</f>
      </c>
      <c r="Q169">
        <f>0+I170+I173+I176+I179+I182+I185+I188</f>
      </c>
      <c>
        <f>0+O170+O173+O176+O179+O182+O185+O188</f>
      </c>
    </row>
    <row r="170" spans="1:16" ht="12.75">
      <c r="A170" s="25" t="s">
        <v>45</v>
      </c>
      <c s="29" t="s">
        <v>346</v>
      </c>
      <c s="29" t="s">
        <v>347</v>
      </c>
      <c s="25" t="s">
        <v>47</v>
      </c>
      <c s="30" t="s">
        <v>348</v>
      </c>
      <c s="31" t="s">
        <v>138</v>
      </c>
      <c s="32">
        <v>93.96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50</v>
      </c>
      <c r="E171" s="36" t="s">
        <v>349</v>
      </c>
    </row>
    <row r="172" spans="1:5" ht="51">
      <c r="A172" s="39" t="s">
        <v>52</v>
      </c>
      <c r="E172" s="38" t="s">
        <v>350</v>
      </c>
    </row>
    <row r="173" spans="1:16" ht="12.75">
      <c r="A173" s="25" t="s">
        <v>45</v>
      </c>
      <c s="29" t="s">
        <v>351</v>
      </c>
      <c s="29" t="s">
        <v>352</v>
      </c>
      <c s="25" t="s">
        <v>47</v>
      </c>
      <c s="30" t="s">
        <v>353</v>
      </c>
      <c s="31" t="s">
        <v>138</v>
      </c>
      <c s="32">
        <v>97.2</v>
      </c>
      <c s="33">
        <v>0</v>
      </c>
      <c s="34">
        <f>ROUND(ROUND(H173,2)*ROUND(G173,3),2)</f>
      </c>
      <c r="O173">
        <f>(I173*21)/100</f>
      </c>
      <c t="s">
        <v>23</v>
      </c>
    </row>
    <row r="174" spans="1:5" ht="12.75">
      <c r="A174" s="35" t="s">
        <v>50</v>
      </c>
      <c r="E174" s="36" t="s">
        <v>354</v>
      </c>
    </row>
    <row r="175" spans="1:5" ht="51">
      <c r="A175" s="39" t="s">
        <v>52</v>
      </c>
      <c r="E175" s="38" t="s">
        <v>355</v>
      </c>
    </row>
    <row r="176" spans="1:16" ht="12.75">
      <c r="A176" s="25" t="s">
        <v>45</v>
      </c>
      <c s="29" t="s">
        <v>356</v>
      </c>
      <c s="29" t="s">
        <v>357</v>
      </c>
      <c s="25" t="s">
        <v>47</v>
      </c>
      <c s="30" t="s">
        <v>358</v>
      </c>
      <c s="31" t="s">
        <v>138</v>
      </c>
      <c s="32">
        <v>55</v>
      </c>
      <c s="33">
        <v>0</v>
      </c>
      <c s="34">
        <f>ROUND(ROUND(H176,2)*ROUND(G176,3),2)</f>
      </c>
      <c r="O176">
        <f>(I176*21)/100</f>
      </c>
      <c t="s">
        <v>23</v>
      </c>
    </row>
    <row r="177" spans="1:5" ht="12.75">
      <c r="A177" s="35" t="s">
        <v>50</v>
      </c>
      <c r="E177" s="36" t="s">
        <v>359</v>
      </c>
    </row>
    <row r="178" spans="1:5" ht="51">
      <c r="A178" s="39" t="s">
        <v>52</v>
      </c>
      <c r="E178" s="38" t="s">
        <v>360</v>
      </c>
    </row>
    <row r="179" spans="1:16" ht="12.75">
      <c r="A179" s="25" t="s">
        <v>45</v>
      </c>
      <c s="29" t="s">
        <v>361</v>
      </c>
      <c s="29" t="s">
        <v>362</v>
      </c>
      <c s="25" t="s">
        <v>47</v>
      </c>
      <c s="30" t="s">
        <v>363</v>
      </c>
      <c s="31" t="s">
        <v>138</v>
      </c>
      <c s="32">
        <v>55</v>
      </c>
      <c s="33">
        <v>0</v>
      </c>
      <c s="34">
        <f>ROUND(ROUND(H179,2)*ROUND(G179,3),2)</f>
      </c>
      <c r="O179">
        <f>(I179*21)/100</f>
      </c>
      <c t="s">
        <v>23</v>
      </c>
    </row>
    <row r="180" spans="1:5" ht="12.75">
      <c r="A180" s="35" t="s">
        <v>50</v>
      </c>
      <c r="E180" s="36" t="s">
        <v>364</v>
      </c>
    </row>
    <row r="181" spans="1:5" ht="51">
      <c r="A181" s="39" t="s">
        <v>52</v>
      </c>
      <c r="E181" s="38" t="s">
        <v>365</v>
      </c>
    </row>
    <row r="182" spans="1:16" ht="12.75">
      <c r="A182" s="25" t="s">
        <v>45</v>
      </c>
      <c s="29" t="s">
        <v>366</v>
      </c>
      <c s="29" t="s">
        <v>367</v>
      </c>
      <c s="25" t="s">
        <v>47</v>
      </c>
      <c s="30" t="s">
        <v>368</v>
      </c>
      <c s="31" t="s">
        <v>138</v>
      </c>
      <c s="32">
        <v>203.841</v>
      </c>
      <c s="33">
        <v>0</v>
      </c>
      <c s="34">
        <f>ROUND(ROUND(H182,2)*ROUND(G182,3),2)</f>
      </c>
      <c r="O182">
        <f>(I182*21)/100</f>
      </c>
      <c t="s">
        <v>23</v>
      </c>
    </row>
    <row r="183" spans="1:5" ht="12.75">
      <c r="A183" s="35" t="s">
        <v>50</v>
      </c>
      <c r="E183" s="36" t="s">
        <v>369</v>
      </c>
    </row>
    <row r="184" spans="1:5" ht="63.75">
      <c r="A184" s="39" t="s">
        <v>52</v>
      </c>
      <c r="E184" s="38" t="s">
        <v>370</v>
      </c>
    </row>
    <row r="185" spans="1:16" ht="12.75">
      <c r="A185" s="25" t="s">
        <v>45</v>
      </c>
      <c s="29" t="s">
        <v>371</v>
      </c>
      <c s="29" t="s">
        <v>372</v>
      </c>
      <c s="25" t="s">
        <v>47</v>
      </c>
      <c s="30" t="s">
        <v>373</v>
      </c>
      <c s="31" t="s">
        <v>138</v>
      </c>
      <c s="32">
        <v>96.32</v>
      </c>
      <c s="33">
        <v>0</v>
      </c>
      <c s="34">
        <f>ROUND(ROUND(H185,2)*ROUND(G185,3),2)</f>
      </c>
      <c r="O185">
        <f>(I185*21)/100</f>
      </c>
      <c t="s">
        <v>23</v>
      </c>
    </row>
    <row r="186" spans="1:5" ht="12.75">
      <c r="A186" s="35" t="s">
        <v>50</v>
      </c>
      <c r="E186" s="36" t="s">
        <v>374</v>
      </c>
    </row>
    <row r="187" spans="1:5" ht="51">
      <c r="A187" s="39" t="s">
        <v>52</v>
      </c>
      <c r="E187" s="38" t="s">
        <v>375</v>
      </c>
    </row>
    <row r="188" spans="1:16" ht="12.75">
      <c r="A188" s="25" t="s">
        <v>45</v>
      </c>
      <c s="29" t="s">
        <v>376</v>
      </c>
      <c s="29" t="s">
        <v>377</v>
      </c>
      <c s="25" t="s">
        <v>47</v>
      </c>
      <c s="30" t="s">
        <v>378</v>
      </c>
      <c s="31" t="s">
        <v>138</v>
      </c>
      <c s="32">
        <v>57.75</v>
      </c>
      <c s="33">
        <v>0</v>
      </c>
      <c s="34">
        <f>ROUND(ROUND(H188,2)*ROUND(G188,3),2)</f>
      </c>
      <c r="O188">
        <f>(I188*21)/100</f>
      </c>
      <c t="s">
        <v>23</v>
      </c>
    </row>
    <row r="189" spans="1:5" ht="12.75">
      <c r="A189" s="35" t="s">
        <v>50</v>
      </c>
      <c r="E189" s="36" t="s">
        <v>379</v>
      </c>
    </row>
    <row r="190" spans="1:5" ht="12.75">
      <c r="A190" s="37" t="s">
        <v>52</v>
      </c>
      <c r="E190" s="38" t="s">
        <v>380</v>
      </c>
    </row>
    <row r="191" spans="1:18" ht="12.75" customHeight="1">
      <c r="A191" s="6" t="s">
        <v>43</v>
      </c>
      <c s="6"/>
      <c s="42" t="s">
        <v>68</v>
      </c>
      <c s="6"/>
      <c s="27" t="s">
        <v>381</v>
      </c>
      <c s="6"/>
      <c s="6"/>
      <c s="6"/>
      <c s="43">
        <f>0+Q191</f>
      </c>
      <c r="O191">
        <f>0+R191</f>
      </c>
      <c r="Q191">
        <f>0+I192+I195+I198+I201+I204</f>
      </c>
      <c>
        <f>0+O192+O195+O198+O201+O204</f>
      </c>
    </row>
    <row r="192" spans="1:16" ht="25.5">
      <c r="A192" s="25" t="s">
        <v>45</v>
      </c>
      <c s="29" t="s">
        <v>382</v>
      </c>
      <c s="29" t="s">
        <v>383</v>
      </c>
      <c s="25" t="s">
        <v>47</v>
      </c>
      <c s="30" t="s">
        <v>384</v>
      </c>
      <c s="31" t="s">
        <v>138</v>
      </c>
      <c s="32">
        <v>76.778</v>
      </c>
      <c s="33">
        <v>0</v>
      </c>
      <c s="34">
        <f>ROUND(ROUND(H192,2)*ROUND(G192,3),2)</f>
      </c>
      <c r="O192">
        <f>(I192*21)/100</f>
      </c>
      <c t="s">
        <v>23</v>
      </c>
    </row>
    <row r="193" spans="1:5" ht="25.5">
      <c r="A193" s="35" t="s">
        <v>50</v>
      </c>
      <c r="E193" s="36" t="s">
        <v>385</v>
      </c>
    </row>
    <row r="194" spans="1:5" ht="12.75">
      <c r="A194" s="39" t="s">
        <v>52</v>
      </c>
      <c r="E194" s="38" t="s">
        <v>386</v>
      </c>
    </row>
    <row r="195" spans="1:16" ht="12.75">
      <c r="A195" s="25" t="s">
        <v>45</v>
      </c>
      <c s="29" t="s">
        <v>387</v>
      </c>
      <c s="29" t="s">
        <v>388</v>
      </c>
      <c s="25" t="s">
        <v>47</v>
      </c>
      <c s="30" t="s">
        <v>389</v>
      </c>
      <c s="31" t="s">
        <v>138</v>
      </c>
      <c s="32">
        <v>13.86</v>
      </c>
      <c s="33">
        <v>0</v>
      </c>
      <c s="34">
        <f>ROUND(ROUND(H195,2)*ROUND(G195,3),2)</f>
      </c>
      <c r="O195">
        <f>(I195*21)/100</f>
      </c>
      <c t="s">
        <v>23</v>
      </c>
    </row>
    <row r="196" spans="1:5" ht="12.75">
      <c r="A196" s="35" t="s">
        <v>50</v>
      </c>
      <c r="E196" s="36" t="s">
        <v>390</v>
      </c>
    </row>
    <row r="197" spans="1:5" ht="51">
      <c r="A197" s="39" t="s">
        <v>52</v>
      </c>
      <c r="E197" s="38" t="s">
        <v>391</v>
      </c>
    </row>
    <row r="198" spans="1:16" ht="12.75">
      <c r="A198" s="25" t="s">
        <v>45</v>
      </c>
      <c s="29" t="s">
        <v>392</v>
      </c>
      <c s="29" t="s">
        <v>393</v>
      </c>
      <c s="25" t="s">
        <v>47</v>
      </c>
      <c s="30" t="s">
        <v>394</v>
      </c>
      <c s="31" t="s">
        <v>138</v>
      </c>
      <c s="32">
        <v>103.742</v>
      </c>
      <c s="33">
        <v>0</v>
      </c>
      <c s="34">
        <f>ROUND(ROUND(H198,2)*ROUND(G198,3),2)</f>
      </c>
      <c r="O198">
        <f>(I198*21)/100</f>
      </c>
      <c t="s">
        <v>23</v>
      </c>
    </row>
    <row r="199" spans="1:5" ht="38.25">
      <c r="A199" s="35" t="s">
        <v>50</v>
      </c>
      <c r="E199" s="36" t="s">
        <v>395</v>
      </c>
    </row>
    <row r="200" spans="1:5" ht="51">
      <c r="A200" s="39" t="s">
        <v>52</v>
      </c>
      <c r="E200" s="38" t="s">
        <v>396</v>
      </c>
    </row>
    <row r="201" spans="1:16" ht="12.75">
      <c r="A201" s="25" t="s">
        <v>45</v>
      </c>
      <c s="29" t="s">
        <v>397</v>
      </c>
      <c s="29" t="s">
        <v>398</v>
      </c>
      <c s="25" t="s">
        <v>47</v>
      </c>
      <c s="30" t="s">
        <v>399</v>
      </c>
      <c s="31" t="s">
        <v>138</v>
      </c>
      <c s="32">
        <v>18.422</v>
      </c>
      <c s="33">
        <v>0</v>
      </c>
      <c s="34">
        <f>ROUND(ROUND(H201,2)*ROUND(G201,3),2)</f>
      </c>
      <c r="O201">
        <f>(I201*21)/100</f>
      </c>
      <c t="s">
        <v>23</v>
      </c>
    </row>
    <row r="202" spans="1:5" ht="12.75">
      <c r="A202" s="35" t="s">
        <v>50</v>
      </c>
      <c r="E202" s="36" t="s">
        <v>400</v>
      </c>
    </row>
    <row r="203" spans="1:5" ht="63.75">
      <c r="A203" s="39" t="s">
        <v>52</v>
      </c>
      <c r="E203" s="38" t="s">
        <v>401</v>
      </c>
    </row>
    <row r="204" spans="1:16" ht="12.75">
      <c r="A204" s="25" t="s">
        <v>45</v>
      </c>
      <c s="29" t="s">
        <v>402</v>
      </c>
      <c s="29" t="s">
        <v>403</v>
      </c>
      <c s="25" t="s">
        <v>47</v>
      </c>
      <c s="30" t="s">
        <v>404</v>
      </c>
      <c s="31" t="s">
        <v>138</v>
      </c>
      <c s="32">
        <v>11.318</v>
      </c>
      <c s="33">
        <v>0</v>
      </c>
      <c s="34">
        <f>ROUND(ROUND(H204,2)*ROUND(G204,3),2)</f>
      </c>
      <c r="O204">
        <f>(I204*21)/100</f>
      </c>
      <c t="s">
        <v>23</v>
      </c>
    </row>
    <row r="205" spans="1:5" ht="12.75">
      <c r="A205" s="35" t="s">
        <v>50</v>
      </c>
      <c r="E205" s="36" t="s">
        <v>405</v>
      </c>
    </row>
    <row r="206" spans="1:5" ht="51">
      <c r="A206" s="37" t="s">
        <v>52</v>
      </c>
      <c r="E206" s="38" t="s">
        <v>406</v>
      </c>
    </row>
    <row r="207" spans="1:18" ht="12.75" customHeight="1">
      <c r="A207" s="6" t="s">
        <v>43</v>
      </c>
      <c s="6"/>
      <c s="42" t="s">
        <v>72</v>
      </c>
      <c s="6"/>
      <c s="27" t="s">
        <v>407</v>
      </c>
      <c s="6"/>
      <c s="6"/>
      <c s="6"/>
      <c s="43">
        <f>0+Q207</f>
      </c>
      <c r="O207">
        <f>0+R207</f>
      </c>
      <c r="Q207">
        <f>0+I208+I211</f>
      </c>
      <c>
        <f>0+O208+O211</f>
      </c>
    </row>
    <row r="208" spans="1:16" ht="12.75">
      <c r="A208" s="25" t="s">
        <v>45</v>
      </c>
      <c s="29" t="s">
        <v>408</v>
      </c>
      <c s="29" t="s">
        <v>409</v>
      </c>
      <c s="25" t="s">
        <v>47</v>
      </c>
      <c s="30" t="s">
        <v>410</v>
      </c>
      <c s="31" t="s">
        <v>147</v>
      </c>
      <c s="32">
        <v>1.8</v>
      </c>
      <c s="33">
        <v>0</v>
      </c>
      <c s="34">
        <f>ROUND(ROUND(H208,2)*ROUND(G208,3),2)</f>
      </c>
      <c r="O208">
        <f>(I208*21)/100</f>
      </c>
      <c t="s">
        <v>23</v>
      </c>
    </row>
    <row r="209" spans="1:5" ht="25.5">
      <c r="A209" s="35" t="s">
        <v>50</v>
      </c>
      <c r="E209" s="36" t="s">
        <v>411</v>
      </c>
    </row>
    <row r="210" spans="1:5" ht="12.75">
      <c r="A210" s="39" t="s">
        <v>52</v>
      </c>
      <c r="E210" s="38" t="s">
        <v>412</v>
      </c>
    </row>
    <row r="211" spans="1:16" ht="12.75">
      <c r="A211" s="25" t="s">
        <v>45</v>
      </c>
      <c s="29" t="s">
        <v>413</v>
      </c>
      <c s="29" t="s">
        <v>414</v>
      </c>
      <c s="25" t="s">
        <v>47</v>
      </c>
      <c s="30" t="s">
        <v>415</v>
      </c>
      <c s="31" t="s">
        <v>147</v>
      </c>
      <c s="32">
        <v>11.162</v>
      </c>
      <c s="33">
        <v>0</v>
      </c>
      <c s="34">
        <f>ROUND(ROUND(H211,2)*ROUND(G211,3),2)</f>
      </c>
      <c r="O211">
        <f>(I211*21)/100</f>
      </c>
      <c t="s">
        <v>23</v>
      </c>
    </row>
    <row r="212" spans="1:5" ht="12.75">
      <c r="A212" s="35" t="s">
        <v>50</v>
      </c>
      <c r="E212" s="36" t="s">
        <v>416</v>
      </c>
    </row>
    <row r="213" spans="1:5" ht="12.75">
      <c r="A213" s="37" t="s">
        <v>52</v>
      </c>
      <c r="E213" s="38" t="s">
        <v>417</v>
      </c>
    </row>
    <row r="214" spans="1:18" ht="12.75" customHeight="1">
      <c r="A214" s="6" t="s">
        <v>43</v>
      </c>
      <c s="6"/>
      <c s="42" t="s">
        <v>40</v>
      </c>
      <c s="6"/>
      <c s="27" t="s">
        <v>418</v>
      </c>
      <c s="6"/>
      <c s="6"/>
      <c s="6"/>
      <c s="43">
        <f>0+Q214</f>
      </c>
      <c r="O214">
        <f>0+R214</f>
      </c>
      <c r="Q214">
        <f>0+I215+I218+I221+I224+I227+I230+I233+I236+I239+I242+I245+I248+I251+I254+I257+I260</f>
      </c>
      <c>
        <f>0+O215+O218+O221+O224+O227+O230+O233+O236+O239+O242+O245+O248+O251+O254+O257+O260</f>
      </c>
    </row>
    <row r="215" spans="1:16" ht="12.75">
      <c r="A215" s="25" t="s">
        <v>45</v>
      </c>
      <c s="29" t="s">
        <v>419</v>
      </c>
      <c s="29" t="s">
        <v>420</v>
      </c>
      <c s="25" t="s">
        <v>47</v>
      </c>
      <c s="30" t="s">
        <v>421</v>
      </c>
      <c s="31" t="s">
        <v>147</v>
      </c>
      <c s="32">
        <v>26</v>
      </c>
      <c s="33">
        <v>0</v>
      </c>
      <c s="34">
        <f>ROUND(ROUND(H215,2)*ROUND(G215,3),2)</f>
      </c>
      <c r="O215">
        <f>(I215*21)/100</f>
      </c>
      <c t="s">
        <v>23</v>
      </c>
    </row>
    <row r="216" spans="1:5" ht="12.75">
      <c r="A216" s="35" t="s">
        <v>50</v>
      </c>
      <c r="E216" s="36" t="s">
        <v>422</v>
      </c>
    </row>
    <row r="217" spans="1:5" ht="12.75">
      <c r="A217" s="39" t="s">
        <v>52</v>
      </c>
      <c r="E217" s="38" t="s">
        <v>423</v>
      </c>
    </row>
    <row r="218" spans="1:16" ht="12.75">
      <c r="A218" s="25" t="s">
        <v>45</v>
      </c>
      <c s="29" t="s">
        <v>424</v>
      </c>
      <c s="29" t="s">
        <v>425</v>
      </c>
      <c s="25" t="s">
        <v>47</v>
      </c>
      <c s="30" t="s">
        <v>426</v>
      </c>
      <c s="31" t="s">
        <v>147</v>
      </c>
      <c s="32">
        <v>37.724</v>
      </c>
      <c s="33">
        <v>0</v>
      </c>
      <c s="34">
        <f>ROUND(ROUND(H218,2)*ROUND(G218,3),2)</f>
      </c>
      <c r="O218">
        <f>(I218*21)/100</f>
      </c>
      <c t="s">
        <v>23</v>
      </c>
    </row>
    <row r="219" spans="1:5" ht="25.5">
      <c r="A219" s="35" t="s">
        <v>50</v>
      </c>
      <c r="E219" s="36" t="s">
        <v>427</v>
      </c>
    </row>
    <row r="220" spans="1:5" ht="38.25">
      <c r="A220" s="39" t="s">
        <v>52</v>
      </c>
      <c r="E220" s="38" t="s">
        <v>428</v>
      </c>
    </row>
    <row r="221" spans="1:16" ht="12.75">
      <c r="A221" s="25" t="s">
        <v>45</v>
      </c>
      <c s="29" t="s">
        <v>429</v>
      </c>
      <c s="29" t="s">
        <v>430</v>
      </c>
      <c s="25" t="s">
        <v>47</v>
      </c>
      <c s="30" t="s">
        <v>431</v>
      </c>
      <c s="31" t="s">
        <v>64</v>
      </c>
      <c s="32">
        <v>10</v>
      </c>
      <c s="33">
        <v>0</v>
      </c>
      <c s="34">
        <f>ROUND(ROUND(H221,2)*ROUND(G221,3),2)</f>
      </c>
      <c r="O221">
        <f>(I221*21)/100</f>
      </c>
      <c t="s">
        <v>23</v>
      </c>
    </row>
    <row r="222" spans="1:5" ht="12.75">
      <c r="A222" s="35" t="s">
        <v>50</v>
      </c>
      <c r="E222" s="36" t="s">
        <v>432</v>
      </c>
    </row>
    <row r="223" spans="1:5" ht="38.25">
      <c r="A223" s="39" t="s">
        <v>52</v>
      </c>
      <c r="E223" s="38" t="s">
        <v>433</v>
      </c>
    </row>
    <row r="224" spans="1:16" ht="12.75">
      <c r="A224" s="25" t="s">
        <v>45</v>
      </c>
      <c s="29" t="s">
        <v>434</v>
      </c>
      <c s="29" t="s">
        <v>435</v>
      </c>
      <c s="25" t="s">
        <v>47</v>
      </c>
      <c s="30" t="s">
        <v>436</v>
      </c>
      <c s="31" t="s">
        <v>64</v>
      </c>
      <c s="32">
        <v>2</v>
      </c>
      <c s="33">
        <v>0</v>
      </c>
      <c s="34">
        <f>ROUND(ROUND(H224,2)*ROUND(G224,3),2)</f>
      </c>
      <c r="O224">
        <f>(I224*21)/100</f>
      </c>
      <c t="s">
        <v>23</v>
      </c>
    </row>
    <row r="225" spans="1:5" ht="12.75">
      <c r="A225" s="35" t="s">
        <v>50</v>
      </c>
      <c r="E225" s="36" t="s">
        <v>437</v>
      </c>
    </row>
    <row r="226" spans="1:5" ht="12.75">
      <c r="A226" s="39" t="s">
        <v>52</v>
      </c>
      <c r="E226" s="38" t="s">
        <v>47</v>
      </c>
    </row>
    <row r="227" spans="1:16" ht="25.5">
      <c r="A227" s="25" t="s">
        <v>45</v>
      </c>
      <c s="29" t="s">
        <v>438</v>
      </c>
      <c s="29" t="s">
        <v>439</v>
      </c>
      <c s="25" t="s">
        <v>47</v>
      </c>
      <c s="30" t="s">
        <v>440</v>
      </c>
      <c s="31" t="s">
        <v>64</v>
      </c>
      <c s="32">
        <v>2</v>
      </c>
      <c s="33">
        <v>0</v>
      </c>
      <c s="34">
        <f>ROUND(ROUND(H227,2)*ROUND(G227,3),2)</f>
      </c>
      <c r="O227">
        <f>(I227*21)/100</f>
      </c>
      <c t="s">
        <v>23</v>
      </c>
    </row>
    <row r="228" spans="1:5" ht="12.75">
      <c r="A228" s="35" t="s">
        <v>50</v>
      </c>
      <c r="E228" s="36" t="s">
        <v>47</v>
      </c>
    </row>
    <row r="229" spans="1:5" ht="12.75">
      <c r="A229" s="39" t="s">
        <v>52</v>
      </c>
      <c r="E229" s="38" t="s">
        <v>441</v>
      </c>
    </row>
    <row r="230" spans="1:16" ht="12.75">
      <c r="A230" s="25" t="s">
        <v>45</v>
      </c>
      <c s="29" t="s">
        <v>442</v>
      </c>
      <c s="29" t="s">
        <v>443</v>
      </c>
      <c s="25" t="s">
        <v>47</v>
      </c>
      <c s="30" t="s">
        <v>444</v>
      </c>
      <c s="31" t="s">
        <v>64</v>
      </c>
      <c s="32">
        <v>2</v>
      </c>
      <c s="33">
        <v>0</v>
      </c>
      <c s="34">
        <f>ROUND(ROUND(H230,2)*ROUND(G230,3),2)</f>
      </c>
      <c r="O230">
        <f>(I230*21)/100</f>
      </c>
      <c t="s">
        <v>23</v>
      </c>
    </row>
    <row r="231" spans="1:5" ht="12.75">
      <c r="A231" s="35" t="s">
        <v>50</v>
      </c>
      <c r="E231" s="36" t="s">
        <v>445</v>
      </c>
    </row>
    <row r="232" spans="1:5" ht="12.75">
      <c r="A232" s="39" t="s">
        <v>52</v>
      </c>
      <c r="E232" s="38" t="s">
        <v>441</v>
      </c>
    </row>
    <row r="233" spans="1:16" ht="12.75">
      <c r="A233" s="25" t="s">
        <v>45</v>
      </c>
      <c s="29" t="s">
        <v>446</v>
      </c>
      <c s="29" t="s">
        <v>447</v>
      </c>
      <c s="25" t="s">
        <v>47</v>
      </c>
      <c s="30" t="s">
        <v>448</v>
      </c>
      <c s="31" t="s">
        <v>64</v>
      </c>
      <c s="32">
        <v>2</v>
      </c>
      <c s="33">
        <v>0</v>
      </c>
      <c s="34">
        <f>ROUND(ROUND(H233,2)*ROUND(G233,3),2)</f>
      </c>
      <c r="O233">
        <f>(I233*21)/100</f>
      </c>
      <c t="s">
        <v>23</v>
      </c>
    </row>
    <row r="234" spans="1:5" ht="12.75">
      <c r="A234" s="35" t="s">
        <v>50</v>
      </c>
      <c r="E234" s="36" t="s">
        <v>449</v>
      </c>
    </row>
    <row r="235" spans="1:5" ht="12.75">
      <c r="A235" s="39" t="s">
        <v>52</v>
      </c>
      <c r="E235" s="38" t="s">
        <v>450</v>
      </c>
    </row>
    <row r="236" spans="1:16" ht="12.75">
      <c r="A236" s="25" t="s">
        <v>45</v>
      </c>
      <c s="29" t="s">
        <v>451</v>
      </c>
      <c s="29" t="s">
        <v>452</v>
      </c>
      <c s="25" t="s">
        <v>62</v>
      </c>
      <c s="30" t="s">
        <v>453</v>
      </c>
      <c s="31" t="s">
        <v>64</v>
      </c>
      <c s="32">
        <v>2</v>
      </c>
      <c s="33">
        <v>0</v>
      </c>
      <c s="34">
        <f>ROUND(ROUND(H236,2)*ROUND(G236,3),2)</f>
      </c>
      <c r="O236">
        <f>(I236*21)/100</f>
      </c>
      <c t="s">
        <v>23</v>
      </c>
    </row>
    <row r="237" spans="1:5" ht="25.5">
      <c r="A237" s="35" t="s">
        <v>50</v>
      </c>
      <c r="E237" s="36" t="s">
        <v>454</v>
      </c>
    </row>
    <row r="238" spans="1:5" ht="12.75">
      <c r="A238" s="39" t="s">
        <v>52</v>
      </c>
      <c r="E238" s="38" t="s">
        <v>450</v>
      </c>
    </row>
    <row r="239" spans="1:16" ht="12.75">
      <c r="A239" s="25" t="s">
        <v>45</v>
      </c>
      <c s="29" t="s">
        <v>455</v>
      </c>
      <c s="29" t="s">
        <v>452</v>
      </c>
      <c s="25" t="s">
        <v>66</v>
      </c>
      <c s="30" t="s">
        <v>453</v>
      </c>
      <c s="31" t="s">
        <v>64</v>
      </c>
      <c s="32">
        <v>2</v>
      </c>
      <c s="33">
        <v>0</v>
      </c>
      <c s="34">
        <f>ROUND(ROUND(H239,2)*ROUND(G239,3),2)</f>
      </c>
      <c r="O239">
        <f>(I239*21)/100</f>
      </c>
      <c t="s">
        <v>23</v>
      </c>
    </row>
    <row r="240" spans="1:5" ht="25.5">
      <c r="A240" s="35" t="s">
        <v>50</v>
      </c>
      <c r="E240" s="36" t="s">
        <v>456</v>
      </c>
    </row>
    <row r="241" spans="1:5" ht="12.75">
      <c r="A241" s="39" t="s">
        <v>52</v>
      </c>
      <c r="E241" s="38" t="s">
        <v>457</v>
      </c>
    </row>
    <row r="242" spans="1:16" ht="12.75">
      <c r="A242" s="25" t="s">
        <v>45</v>
      </c>
      <c s="29" t="s">
        <v>458</v>
      </c>
      <c s="29" t="s">
        <v>459</v>
      </c>
      <c s="25" t="s">
        <v>47</v>
      </c>
      <c s="30" t="s">
        <v>460</v>
      </c>
      <c s="31" t="s">
        <v>147</v>
      </c>
      <c s="32">
        <v>62.972</v>
      </c>
      <c s="33">
        <v>0</v>
      </c>
      <c s="34">
        <f>ROUND(ROUND(H242,2)*ROUND(G242,3),2)</f>
      </c>
      <c r="O242">
        <f>(I242*21)/100</f>
      </c>
      <c t="s">
        <v>23</v>
      </c>
    </row>
    <row r="243" spans="1:5" ht="25.5">
      <c r="A243" s="35" t="s">
        <v>50</v>
      </c>
      <c r="E243" s="36" t="s">
        <v>461</v>
      </c>
    </row>
    <row r="244" spans="1:5" ht="76.5">
      <c r="A244" s="39" t="s">
        <v>52</v>
      </c>
      <c r="E244" s="38" t="s">
        <v>462</v>
      </c>
    </row>
    <row r="245" spans="1:16" ht="12.75">
      <c r="A245" s="25" t="s">
        <v>45</v>
      </c>
      <c s="29" t="s">
        <v>463</v>
      </c>
      <c s="29" t="s">
        <v>464</v>
      </c>
      <c s="25" t="s">
        <v>47</v>
      </c>
      <c s="30" t="s">
        <v>465</v>
      </c>
      <c s="31" t="s">
        <v>147</v>
      </c>
      <c s="32">
        <v>10</v>
      </c>
      <c s="33">
        <v>0</v>
      </c>
      <c s="34">
        <f>ROUND(ROUND(H245,2)*ROUND(G245,3),2)</f>
      </c>
      <c r="O245">
        <f>(I245*21)/100</f>
      </c>
      <c t="s">
        <v>23</v>
      </c>
    </row>
    <row r="246" spans="1:5" ht="25.5">
      <c r="A246" s="35" t="s">
        <v>50</v>
      </c>
      <c r="E246" s="36" t="s">
        <v>466</v>
      </c>
    </row>
    <row r="247" spans="1:5" ht="76.5">
      <c r="A247" s="39" t="s">
        <v>52</v>
      </c>
      <c r="E247" s="38" t="s">
        <v>467</v>
      </c>
    </row>
    <row r="248" spans="1:16" ht="12.75">
      <c r="A248" s="25" t="s">
        <v>45</v>
      </c>
      <c s="29" t="s">
        <v>468</v>
      </c>
      <c s="29" t="s">
        <v>469</v>
      </c>
      <c s="25" t="s">
        <v>47</v>
      </c>
      <c s="30" t="s">
        <v>470</v>
      </c>
      <c s="31" t="s">
        <v>119</v>
      </c>
      <c s="32">
        <v>0.078</v>
      </c>
      <c s="33">
        <v>0</v>
      </c>
      <c s="34">
        <f>ROUND(ROUND(H248,2)*ROUND(G248,3),2)</f>
      </c>
      <c r="O248">
        <f>(I248*21)/100</f>
      </c>
      <c t="s">
        <v>23</v>
      </c>
    </row>
    <row r="249" spans="1:5" ht="25.5">
      <c r="A249" s="35" t="s">
        <v>50</v>
      </c>
      <c r="E249" s="36" t="s">
        <v>471</v>
      </c>
    </row>
    <row r="250" spans="1:5" ht="63.75">
      <c r="A250" s="39" t="s">
        <v>52</v>
      </c>
      <c r="E250" s="38" t="s">
        <v>472</v>
      </c>
    </row>
    <row r="251" spans="1:16" ht="12.75">
      <c r="A251" s="25" t="s">
        <v>45</v>
      </c>
      <c s="29" t="s">
        <v>473</v>
      </c>
      <c s="29" t="s">
        <v>474</v>
      </c>
      <c s="25" t="s">
        <v>47</v>
      </c>
      <c s="30" t="s">
        <v>475</v>
      </c>
      <c s="31" t="s">
        <v>147</v>
      </c>
      <c s="32">
        <v>37.724</v>
      </c>
      <c s="33">
        <v>0</v>
      </c>
      <c s="34">
        <f>ROUND(ROUND(H251,2)*ROUND(G251,3),2)</f>
      </c>
      <c r="O251">
        <f>(I251*21)/100</f>
      </c>
      <c t="s">
        <v>23</v>
      </c>
    </row>
    <row r="252" spans="1:5" ht="12.75">
      <c r="A252" s="35" t="s">
        <v>50</v>
      </c>
      <c r="E252" s="36" t="s">
        <v>47</v>
      </c>
    </row>
    <row r="253" spans="1:5" ht="38.25">
      <c r="A253" s="39" t="s">
        <v>52</v>
      </c>
      <c r="E253" s="38" t="s">
        <v>428</v>
      </c>
    </row>
    <row r="254" spans="1:16" ht="12.75">
      <c r="A254" s="25" t="s">
        <v>45</v>
      </c>
      <c s="29" t="s">
        <v>476</v>
      </c>
      <c s="29" t="s">
        <v>477</v>
      </c>
      <c s="25" t="s">
        <v>47</v>
      </c>
      <c s="30" t="s">
        <v>478</v>
      </c>
      <c s="31" t="s">
        <v>119</v>
      </c>
      <c s="32">
        <v>92.19</v>
      </c>
      <c s="33">
        <v>0</v>
      </c>
      <c s="34">
        <f>ROUND(ROUND(H254,2)*ROUND(G254,3),2)</f>
      </c>
      <c r="O254">
        <f>(I254*21)/100</f>
      </c>
      <c t="s">
        <v>23</v>
      </c>
    </row>
    <row r="255" spans="1:5" ht="51">
      <c r="A255" s="35" t="s">
        <v>50</v>
      </c>
      <c r="E255" s="36" t="s">
        <v>479</v>
      </c>
    </row>
    <row r="256" spans="1:5" ht="63.75">
      <c r="A256" s="39" t="s">
        <v>52</v>
      </c>
      <c r="E256" s="38" t="s">
        <v>480</v>
      </c>
    </row>
    <row r="257" spans="1:16" ht="12.75">
      <c r="A257" s="25" t="s">
        <v>45</v>
      </c>
      <c s="29" t="s">
        <v>481</v>
      </c>
      <c s="29" t="s">
        <v>482</v>
      </c>
      <c s="25" t="s">
        <v>47</v>
      </c>
      <c s="30" t="s">
        <v>483</v>
      </c>
      <c s="31" t="s">
        <v>119</v>
      </c>
      <c s="32">
        <v>58.218</v>
      </c>
      <c s="33">
        <v>0</v>
      </c>
      <c s="34">
        <f>ROUND(ROUND(H257,2)*ROUND(G257,3),2)</f>
      </c>
      <c r="O257">
        <f>(I257*21)/100</f>
      </c>
      <c t="s">
        <v>23</v>
      </c>
    </row>
    <row r="258" spans="1:5" ht="12.75">
      <c r="A258" s="35" t="s">
        <v>50</v>
      </c>
      <c r="E258" s="36" t="s">
        <v>168</v>
      </c>
    </row>
    <row r="259" spans="1:5" ht="76.5">
      <c r="A259" s="39" t="s">
        <v>52</v>
      </c>
      <c r="E259" s="38" t="s">
        <v>484</v>
      </c>
    </row>
    <row r="260" spans="1:16" ht="12.75">
      <c r="A260" s="25" t="s">
        <v>45</v>
      </c>
      <c s="29" t="s">
        <v>485</v>
      </c>
      <c s="29" t="s">
        <v>486</v>
      </c>
      <c s="25" t="s">
        <v>47</v>
      </c>
      <c s="30" t="s">
        <v>487</v>
      </c>
      <c s="31" t="s">
        <v>138</v>
      </c>
      <c s="32">
        <v>51</v>
      </c>
      <c s="33">
        <v>0</v>
      </c>
      <c s="34">
        <f>ROUND(ROUND(H260,2)*ROUND(G260,3),2)</f>
      </c>
      <c r="O260">
        <f>(I260*21)/100</f>
      </c>
      <c t="s">
        <v>23</v>
      </c>
    </row>
    <row r="261" spans="1:5" ht="25.5">
      <c r="A261" s="35" t="s">
        <v>50</v>
      </c>
      <c r="E261" s="36" t="s">
        <v>488</v>
      </c>
    </row>
    <row r="262" spans="1:5" ht="12.75">
      <c r="A262" s="37" t="s">
        <v>52</v>
      </c>
      <c r="E262" s="38" t="s">
        <v>489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0+O8+O15+O34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490</v>
      </c>
      <c s="40">
        <f>0+I8+I15+I34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490</v>
      </c>
      <c s="6"/>
      <c s="18" t="s">
        <v>491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492</v>
      </c>
      <c s="25" t="s">
        <v>47</v>
      </c>
      <c s="30" t="s">
        <v>493</v>
      </c>
      <c s="31" t="s">
        <v>114</v>
      </c>
      <c s="32">
        <v>2.079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9" t="s">
        <v>52</v>
      </c>
      <c r="E11" s="38" t="s">
        <v>494</v>
      </c>
    </row>
    <row r="12" spans="1:16" ht="12.75">
      <c r="A12" s="25" t="s">
        <v>45</v>
      </c>
      <c s="29" t="s">
        <v>23</v>
      </c>
      <c s="29" t="s">
        <v>495</v>
      </c>
      <c s="25" t="s">
        <v>47</v>
      </c>
      <c s="30" t="s">
        <v>91</v>
      </c>
      <c s="31" t="s">
        <v>496</v>
      </c>
      <c s="32">
        <v>8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12.75">
      <c r="A14" s="37" t="s">
        <v>52</v>
      </c>
      <c r="E14" s="38" t="s">
        <v>47</v>
      </c>
    </row>
    <row r="15" spans="1:18" ht="12.75" customHeight="1">
      <c r="A15" s="6" t="s">
        <v>43</v>
      </c>
      <c s="6"/>
      <c s="42" t="s">
        <v>29</v>
      </c>
      <c s="6"/>
      <c s="27" t="s">
        <v>135</v>
      </c>
      <c s="6"/>
      <c s="6"/>
      <c s="6"/>
      <c s="43">
        <f>0+Q15</f>
      </c>
      <c r="O15">
        <f>0+R15</f>
      </c>
      <c r="Q15">
        <f>0+I16+I19+I22+I25+I28+I31</f>
      </c>
      <c>
        <f>0+O16+O19+O22+O25+O28+O31</f>
      </c>
    </row>
    <row r="16" spans="1:16" ht="12.75">
      <c r="A16" s="25" t="s">
        <v>45</v>
      </c>
      <c s="29" t="s">
        <v>22</v>
      </c>
      <c s="29" t="s">
        <v>136</v>
      </c>
      <c s="25" t="s">
        <v>47</v>
      </c>
      <c s="30" t="s">
        <v>137</v>
      </c>
      <c s="31" t="s">
        <v>138</v>
      </c>
      <c s="32">
        <v>25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12.75">
      <c r="A17" s="35" t="s">
        <v>50</v>
      </c>
      <c r="E17" s="36" t="s">
        <v>47</v>
      </c>
    </row>
    <row r="18" spans="1:5" ht="12.75">
      <c r="A18" s="39" t="s">
        <v>52</v>
      </c>
      <c r="E18" s="38" t="s">
        <v>497</v>
      </c>
    </row>
    <row r="19" spans="1:16" ht="12.75">
      <c r="A19" s="25" t="s">
        <v>45</v>
      </c>
      <c s="29" t="s">
        <v>33</v>
      </c>
      <c s="29" t="s">
        <v>498</v>
      </c>
      <c s="25" t="s">
        <v>47</v>
      </c>
      <c s="30" t="s">
        <v>499</v>
      </c>
      <c s="31" t="s">
        <v>119</v>
      </c>
      <c s="32">
        <v>5.775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12.75">
      <c r="A20" s="35" t="s">
        <v>50</v>
      </c>
      <c r="E20" s="36" t="s">
        <v>47</v>
      </c>
    </row>
    <row r="21" spans="1:5" ht="12.75">
      <c r="A21" s="39" t="s">
        <v>52</v>
      </c>
      <c r="E21" s="38" t="s">
        <v>500</v>
      </c>
    </row>
    <row r="22" spans="1:16" ht="12.75">
      <c r="A22" s="25" t="s">
        <v>45</v>
      </c>
      <c s="29" t="s">
        <v>35</v>
      </c>
      <c s="29" t="s">
        <v>501</v>
      </c>
      <c s="25" t="s">
        <v>47</v>
      </c>
      <c s="30" t="s">
        <v>502</v>
      </c>
      <c s="31" t="s">
        <v>147</v>
      </c>
      <c s="32">
        <v>20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12.75">
      <c r="A24" s="39" t="s">
        <v>52</v>
      </c>
      <c r="E24" s="38" t="s">
        <v>47</v>
      </c>
    </row>
    <row r="25" spans="1:16" ht="12.75">
      <c r="A25" s="25" t="s">
        <v>45</v>
      </c>
      <c s="29" t="s">
        <v>37</v>
      </c>
      <c s="29" t="s">
        <v>174</v>
      </c>
      <c s="25" t="s">
        <v>47</v>
      </c>
      <c s="30" t="s">
        <v>175</v>
      </c>
      <c s="31" t="s">
        <v>119</v>
      </c>
      <c s="32">
        <v>1.155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12.75">
      <c r="A27" s="39" t="s">
        <v>52</v>
      </c>
      <c r="E27" s="38" t="s">
        <v>503</v>
      </c>
    </row>
    <row r="28" spans="1:16" ht="12.75">
      <c r="A28" s="25" t="s">
        <v>45</v>
      </c>
      <c s="29" t="s">
        <v>68</v>
      </c>
      <c s="29" t="s">
        <v>504</v>
      </c>
      <c s="25" t="s">
        <v>47</v>
      </c>
      <c s="30" t="s">
        <v>505</v>
      </c>
      <c s="31" t="s">
        <v>119</v>
      </c>
      <c s="32">
        <v>4.62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47</v>
      </c>
    </row>
    <row r="30" spans="1:5" ht="12.75">
      <c r="A30" s="39" t="s">
        <v>52</v>
      </c>
      <c r="E30" s="38" t="s">
        <v>506</v>
      </c>
    </row>
    <row r="31" spans="1:16" ht="12.75">
      <c r="A31" s="25" t="s">
        <v>45</v>
      </c>
      <c s="29" t="s">
        <v>72</v>
      </c>
      <c s="29" t="s">
        <v>186</v>
      </c>
      <c s="25" t="s">
        <v>47</v>
      </c>
      <c s="30" t="s">
        <v>187</v>
      </c>
      <c s="31" t="s">
        <v>119</v>
      </c>
      <c s="32">
        <v>1.155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47</v>
      </c>
    </row>
    <row r="33" spans="1:5" ht="12.75">
      <c r="A33" s="37" t="s">
        <v>52</v>
      </c>
      <c r="E33" s="38" t="s">
        <v>503</v>
      </c>
    </row>
    <row r="34" spans="1:18" ht="12.75" customHeight="1">
      <c r="A34" s="6" t="s">
        <v>43</v>
      </c>
      <c s="6"/>
      <c s="42" t="s">
        <v>68</v>
      </c>
      <c s="6"/>
      <c s="27" t="s">
        <v>381</v>
      </c>
      <c s="6"/>
      <c s="6"/>
      <c s="6"/>
      <c s="43">
        <f>0+Q34</f>
      </c>
      <c r="O34">
        <f>0+R34</f>
      </c>
      <c r="Q34">
        <f>0+I35+I38+I41+I44+I47+I50+I53</f>
      </c>
      <c>
        <f>0+O35+O38+O41+O44+O47+O50+O53</f>
      </c>
    </row>
    <row r="35" spans="1:16" ht="12.75">
      <c r="A35" s="25" t="s">
        <v>45</v>
      </c>
      <c s="29" t="s">
        <v>40</v>
      </c>
      <c s="29" t="s">
        <v>507</v>
      </c>
      <c s="25" t="s">
        <v>47</v>
      </c>
      <c s="30" t="s">
        <v>508</v>
      </c>
      <c s="31" t="s">
        <v>64</v>
      </c>
      <c s="32">
        <v>2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12.75">
      <c r="A36" s="35" t="s">
        <v>50</v>
      </c>
      <c r="E36" s="36" t="s">
        <v>47</v>
      </c>
    </row>
    <row r="37" spans="1:5" ht="12.75">
      <c r="A37" s="39" t="s">
        <v>52</v>
      </c>
      <c r="E37" s="38" t="s">
        <v>47</v>
      </c>
    </row>
    <row r="38" spans="1:16" ht="12.75">
      <c r="A38" s="25" t="s">
        <v>45</v>
      </c>
      <c s="29" t="s">
        <v>42</v>
      </c>
      <c s="29" t="s">
        <v>509</v>
      </c>
      <c s="25" t="s">
        <v>47</v>
      </c>
      <c s="30" t="s">
        <v>510</v>
      </c>
      <c s="31" t="s">
        <v>147</v>
      </c>
      <c s="32">
        <v>22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47</v>
      </c>
    </row>
    <row r="40" spans="1:5" ht="12.75">
      <c r="A40" s="39" t="s">
        <v>52</v>
      </c>
      <c r="E40" s="38" t="s">
        <v>47</v>
      </c>
    </row>
    <row r="41" spans="1:16" ht="12.75">
      <c r="A41" s="25" t="s">
        <v>45</v>
      </c>
      <c s="29" t="s">
        <v>82</v>
      </c>
      <c s="29" t="s">
        <v>511</v>
      </c>
      <c s="25" t="s">
        <v>47</v>
      </c>
      <c s="30" t="s">
        <v>512</v>
      </c>
      <c s="31" t="s">
        <v>147</v>
      </c>
      <c s="32">
        <v>22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47</v>
      </c>
    </row>
    <row r="43" spans="1:5" ht="12.75">
      <c r="A43" s="39" t="s">
        <v>52</v>
      </c>
      <c r="E43" s="38" t="s">
        <v>47</v>
      </c>
    </row>
    <row r="44" spans="1:16" ht="12.75">
      <c r="A44" s="25" t="s">
        <v>45</v>
      </c>
      <c s="29" t="s">
        <v>85</v>
      </c>
      <c s="29" t="s">
        <v>513</v>
      </c>
      <c s="25" t="s">
        <v>47</v>
      </c>
      <c s="30" t="s">
        <v>514</v>
      </c>
      <c s="31" t="s">
        <v>147</v>
      </c>
      <c s="32">
        <v>52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12.75">
      <c r="A45" s="35" t="s">
        <v>50</v>
      </c>
      <c r="E45" s="36" t="s">
        <v>47</v>
      </c>
    </row>
    <row r="46" spans="1:5" ht="12.75">
      <c r="A46" s="39" t="s">
        <v>52</v>
      </c>
      <c r="E46" s="38" t="s">
        <v>47</v>
      </c>
    </row>
    <row r="47" spans="1:16" ht="12.75">
      <c r="A47" s="25" t="s">
        <v>45</v>
      </c>
      <c s="29" t="s">
        <v>89</v>
      </c>
      <c s="29" t="s">
        <v>515</v>
      </c>
      <c s="25" t="s">
        <v>47</v>
      </c>
      <c s="30" t="s">
        <v>516</v>
      </c>
      <c s="31" t="s">
        <v>64</v>
      </c>
      <c s="32">
        <v>2</v>
      </c>
      <c s="33">
        <v>0</v>
      </c>
      <c s="34">
        <f>ROUND(ROUND(H47,2)*ROUND(G47,3),2)</f>
      </c>
      <c r="O47">
        <f>(I47*21)/100</f>
      </c>
      <c t="s">
        <v>23</v>
      </c>
    </row>
    <row r="48" spans="1:5" ht="12.75">
      <c r="A48" s="35" t="s">
        <v>50</v>
      </c>
      <c r="E48" s="36" t="s">
        <v>47</v>
      </c>
    </row>
    <row r="49" spans="1:5" ht="12.75">
      <c r="A49" s="39" t="s">
        <v>52</v>
      </c>
      <c r="E49" s="38" t="s">
        <v>47</v>
      </c>
    </row>
    <row r="50" spans="1:16" ht="12.75">
      <c r="A50" s="25" t="s">
        <v>45</v>
      </c>
      <c s="29" t="s">
        <v>93</v>
      </c>
      <c s="29" t="s">
        <v>517</v>
      </c>
      <c s="25" t="s">
        <v>47</v>
      </c>
      <c s="30" t="s">
        <v>518</v>
      </c>
      <c s="31" t="s">
        <v>64</v>
      </c>
      <c s="32">
        <v>2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2.75">
      <c r="A52" s="39" t="s">
        <v>52</v>
      </c>
      <c r="E52" s="38" t="s">
        <v>47</v>
      </c>
    </row>
    <row r="53" spans="1:16" ht="25.5">
      <c r="A53" s="25" t="s">
        <v>45</v>
      </c>
      <c s="29" t="s">
        <v>97</v>
      </c>
      <c s="29" t="s">
        <v>519</v>
      </c>
      <c s="25" t="s">
        <v>47</v>
      </c>
      <c s="30" t="s">
        <v>520</v>
      </c>
      <c s="31" t="s">
        <v>521</v>
      </c>
      <c s="32">
        <v>70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47</v>
      </c>
    </row>
    <row r="55" spans="1:5" ht="12.75">
      <c r="A55" s="37" t="s">
        <v>52</v>
      </c>
      <c r="E55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